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11616" yWindow="-12" windowWidth="11448" windowHeight="9660" tabRatio="599"/>
  </bookViews>
  <sheets>
    <sheet name="ведомственная 1 чтение" sheetId="16" r:id="rId1"/>
  </sheets>
  <definedNames>
    <definedName name="_acc2" localSheetId="0">#REF!</definedName>
    <definedName name="_acc2">#REF!</definedName>
    <definedName name="_End1" localSheetId="0">#REF!</definedName>
    <definedName name="_End1">#REF!</definedName>
    <definedName name="_End10" localSheetId="0">#REF!</definedName>
    <definedName name="_End10">#REF!</definedName>
    <definedName name="_End11" localSheetId="0">#REF!</definedName>
    <definedName name="_End11">#REF!</definedName>
    <definedName name="_End12" localSheetId="0">#REF!</definedName>
    <definedName name="_End12">#REF!</definedName>
    <definedName name="_End13" localSheetId="0">#REF!</definedName>
    <definedName name="_End13">#REF!</definedName>
    <definedName name="_End14" localSheetId="0">#REF!</definedName>
    <definedName name="_End14">#REF!</definedName>
    <definedName name="_End15" localSheetId="0">#REF!</definedName>
    <definedName name="_End15">#REF!</definedName>
    <definedName name="_End16" localSheetId="0">#REF!</definedName>
    <definedName name="_End16">#REF!</definedName>
    <definedName name="_End17" localSheetId="0">#REF!</definedName>
    <definedName name="_End17">#REF!</definedName>
    <definedName name="_End18" localSheetId="0">#REF!</definedName>
    <definedName name="_End18">#REF!</definedName>
    <definedName name="_End19" localSheetId="0">#REF!</definedName>
    <definedName name="_End19">#REF!</definedName>
    <definedName name="_End2" localSheetId="0">#REF!</definedName>
    <definedName name="_End2">#REF!</definedName>
    <definedName name="_End20" localSheetId="0">#REF!</definedName>
    <definedName name="_End20">#REF!</definedName>
    <definedName name="_End21" localSheetId="0">#REF!</definedName>
    <definedName name="_End21">#REF!</definedName>
    <definedName name="_End22" localSheetId="0">#REF!</definedName>
    <definedName name="_End22">#REF!</definedName>
    <definedName name="_End23" localSheetId="0">#REF!</definedName>
    <definedName name="_End23">#REF!</definedName>
    <definedName name="_End24" localSheetId="0">#REF!</definedName>
    <definedName name="_End24">#REF!</definedName>
    <definedName name="_End25" localSheetId="0">#REF!</definedName>
    <definedName name="_End25">#REF!</definedName>
    <definedName name="_End26" localSheetId="0">#REF!</definedName>
    <definedName name="_End26">#REF!</definedName>
    <definedName name="_End27" localSheetId="0">#REF!</definedName>
    <definedName name="_End27">#REF!</definedName>
    <definedName name="_End28" localSheetId="0">#REF!</definedName>
    <definedName name="_End28">#REF!</definedName>
    <definedName name="_End29" localSheetId="0">#REF!</definedName>
    <definedName name="_End29">#REF!</definedName>
    <definedName name="_End3" localSheetId="0">#REF!</definedName>
    <definedName name="_End3">#REF!</definedName>
    <definedName name="_End30" localSheetId="0">#REF!</definedName>
    <definedName name="_End30">#REF!</definedName>
    <definedName name="_End31" localSheetId="0">#REF!</definedName>
    <definedName name="_End31">#REF!</definedName>
    <definedName name="_End32" localSheetId="0">#REF!</definedName>
    <definedName name="_End32">#REF!</definedName>
    <definedName name="_End33" localSheetId="0">#REF!</definedName>
    <definedName name="_End33">#REF!</definedName>
    <definedName name="_End34" localSheetId="0">#REF!</definedName>
    <definedName name="_End34">#REF!</definedName>
    <definedName name="_End35" localSheetId="0">#REF!</definedName>
    <definedName name="_End35">#REF!</definedName>
    <definedName name="_End36" localSheetId="0">#REF!</definedName>
    <definedName name="_End36">#REF!</definedName>
    <definedName name="_End37" localSheetId="0">#REF!</definedName>
    <definedName name="_End37">#REF!</definedName>
    <definedName name="_End38" localSheetId="0">#REF!</definedName>
    <definedName name="_End38">#REF!</definedName>
    <definedName name="_End39" localSheetId="0">#REF!</definedName>
    <definedName name="_End39">#REF!</definedName>
    <definedName name="_End4" localSheetId="0">#REF!</definedName>
    <definedName name="_End4">#REF!</definedName>
    <definedName name="_End40" localSheetId="0">#REF!</definedName>
    <definedName name="_End40">#REF!</definedName>
    <definedName name="_End41" localSheetId="0">#REF!</definedName>
    <definedName name="_End41">#REF!</definedName>
    <definedName name="_End42" localSheetId="0">#REF!</definedName>
    <definedName name="_End42">#REF!</definedName>
    <definedName name="_End43" localSheetId="0">#REF!</definedName>
    <definedName name="_End43">#REF!</definedName>
    <definedName name="_End44" localSheetId="0">#REF!</definedName>
    <definedName name="_End44">#REF!</definedName>
    <definedName name="_End45" localSheetId="0">#REF!</definedName>
    <definedName name="_End45">#REF!</definedName>
    <definedName name="_End46" localSheetId="0">#REF!</definedName>
    <definedName name="_End46">#REF!</definedName>
    <definedName name="_End47" localSheetId="0">#REF!</definedName>
    <definedName name="_End47">#REF!</definedName>
    <definedName name="_End48" localSheetId="0">#REF!</definedName>
    <definedName name="_End48">#REF!</definedName>
    <definedName name="_End49" localSheetId="0">#REF!</definedName>
    <definedName name="_End49">#REF!</definedName>
    <definedName name="_End5" localSheetId="0">#REF!</definedName>
    <definedName name="_End5">#REF!</definedName>
    <definedName name="_End50" localSheetId="0">#REF!</definedName>
    <definedName name="_End50">#REF!</definedName>
    <definedName name="_End6" localSheetId="0">#REF!</definedName>
    <definedName name="_End6">#REF!</definedName>
    <definedName name="_End7" localSheetId="0">#REF!</definedName>
    <definedName name="_End7">#REF!</definedName>
    <definedName name="_End8" localSheetId="0">#REF!</definedName>
    <definedName name="_End8">#REF!</definedName>
    <definedName name="_End9" localSheetId="0">#REF!</definedName>
    <definedName name="_End9">#REF!</definedName>
    <definedName name="_xlnm._FilterDatabase" localSheetId="0" hidden="1">'ведомственная 1 чтение'!$A$8:$L$561</definedName>
    <definedName name="add_bk" localSheetId="0">#REF!</definedName>
    <definedName name="add_bk">#REF!</definedName>
    <definedName name="add_bk_n" localSheetId="0">#REF!</definedName>
    <definedName name="add_bk_n">#REF!</definedName>
    <definedName name="Boss_FIO" localSheetId="0">#REF!</definedName>
    <definedName name="Boss_FIO">#REF!</definedName>
    <definedName name="Budget_Level" localSheetId="0">#REF!</definedName>
    <definedName name="Budget_Level">#REF!</definedName>
    <definedName name="Buh_Dol" localSheetId="0">#REF!</definedName>
    <definedName name="Buh_Dol">#REF!</definedName>
    <definedName name="Buh_FIO" localSheetId="0">#REF!</definedName>
    <definedName name="Buh_FIO">#REF!</definedName>
    <definedName name="cacc2" localSheetId="0">#REF!</definedName>
    <definedName name="cacc2">#REF!</definedName>
    <definedName name="cadd_bk" localSheetId="0">#REF!</definedName>
    <definedName name="cadd_bk">#REF!</definedName>
    <definedName name="cbk" localSheetId="0">#REF!</definedName>
    <definedName name="cbk">#REF!</definedName>
    <definedName name="cdep" localSheetId="0">#REF!</definedName>
    <definedName name="cdep">#REF!</definedName>
    <definedName name="cdiv" localSheetId="0">#REF!</definedName>
    <definedName name="cdiv">#REF!</definedName>
    <definedName name="cexp" localSheetId="0">#REF!</definedName>
    <definedName name="cexp">#REF!</definedName>
    <definedName name="Chef_Dol" localSheetId="0">#REF!</definedName>
    <definedName name="Chef_Dol">#REF!</definedName>
    <definedName name="Chef_FIO" localSheetId="0">#REF!</definedName>
    <definedName name="Chef_FIO">#REF!</definedName>
    <definedName name="citem" localSheetId="0">#REF!</definedName>
    <definedName name="citem">#REF!</definedName>
    <definedName name="citem1" localSheetId="0">#REF!</definedName>
    <definedName name="citem1">#REF!</definedName>
    <definedName name="citem2" localSheetId="0">#REF!</definedName>
    <definedName name="citem2">#REF!</definedName>
    <definedName name="cmdiv" localSheetId="0">#REF!</definedName>
    <definedName name="cmdiv">#REF!</definedName>
    <definedName name="corr02_n" localSheetId="0">#REF!</definedName>
    <definedName name="corr02_n">#REF!</definedName>
    <definedName name="corr2" localSheetId="0">#REF!</definedName>
    <definedName name="corr2">#REF!</definedName>
    <definedName name="corr2_cbp" localSheetId="0">#REF!</definedName>
    <definedName name="corr2_cbp">#REF!</definedName>
    <definedName name="corr2_inn" localSheetId="0">#REF!</definedName>
    <definedName name="corr2_inn">#REF!</definedName>
    <definedName name="corr2_n" localSheetId="0">#REF!</definedName>
    <definedName name="corr2_n">#REF!</definedName>
    <definedName name="csfin" localSheetId="0">#REF!</definedName>
    <definedName name="csfin">#REF!</definedName>
    <definedName name="ctgt" localSheetId="0">#REF!</definedName>
    <definedName name="ctgt">#REF!</definedName>
    <definedName name="ctgt3" localSheetId="0">#REF!</definedName>
    <definedName name="ctgt3">#REF!</definedName>
    <definedName name="ctgt5" localSheetId="0">#REF!</definedName>
    <definedName name="ctgt5">#REF!</definedName>
    <definedName name="CurentGroup" localSheetId="0">#REF!</definedName>
    <definedName name="CurentGroup">#REF!</definedName>
    <definedName name="CurRow" localSheetId="0">#REF!</definedName>
    <definedName name="CurRow">#REF!</definedName>
    <definedName name="Data" localSheetId="0">#REF!</definedName>
    <definedName name="Data">#REF!</definedName>
    <definedName name="DataFields" localSheetId="0">#REF!</definedName>
    <definedName name="DataFields">#REF!</definedName>
    <definedName name="date" localSheetId="0">#REF!</definedName>
    <definedName name="date">#REF!</definedName>
    <definedName name="dDate1" localSheetId="0">#REF!</definedName>
    <definedName name="dDate1">#REF!</definedName>
    <definedName name="dDate2" localSheetId="0">#REF!</definedName>
    <definedName name="dDate2">#REF!</definedName>
    <definedName name="dep" localSheetId="0">#REF!</definedName>
    <definedName name="dep">#REF!</definedName>
    <definedName name="dep_n" localSheetId="0">#REF!</definedName>
    <definedName name="dep_n">#REF!</definedName>
    <definedName name="div" localSheetId="0">#REF!</definedName>
    <definedName name="div">#REF!</definedName>
    <definedName name="div_n" localSheetId="0">#REF!</definedName>
    <definedName name="div_n">#REF!</definedName>
    <definedName name="EndPred" localSheetId="0">#REF!</definedName>
    <definedName name="EndPred">#REF!</definedName>
    <definedName name="EndRow" localSheetId="0">#REF!</definedName>
    <definedName name="EndRow">#REF!</definedName>
    <definedName name="exp" localSheetId="0">#REF!</definedName>
    <definedName name="exp">#REF!</definedName>
    <definedName name="exp_n" localSheetId="0">#REF!</definedName>
    <definedName name="exp_n">#REF!</definedName>
    <definedName name="Footer" localSheetId="0">#REF!</definedName>
    <definedName name="Footer">#REF!</definedName>
    <definedName name="GroupOrder" localSheetId="0">#REF!</definedName>
    <definedName name="GroupOrder">#REF!</definedName>
    <definedName name="item" localSheetId="0">#REF!</definedName>
    <definedName name="item">#REF!</definedName>
    <definedName name="item_n" localSheetId="0">#REF!</definedName>
    <definedName name="item_n">#REF!</definedName>
    <definedName name="item1_n" localSheetId="0">#REF!</definedName>
    <definedName name="item1_n">#REF!</definedName>
    <definedName name="item2_n" localSheetId="0">#REF!</definedName>
    <definedName name="item2_n">#REF!</definedName>
    <definedName name="izm" localSheetId="0">#REF!</definedName>
    <definedName name="izm">#REF!</definedName>
    <definedName name="link" localSheetId="0">#REF!</definedName>
    <definedName name="link">#REF!</definedName>
    <definedName name="mdiv_n" localSheetId="0">#REF!</definedName>
    <definedName name="mdiv_n">#REF!</definedName>
    <definedName name="NastrFields" localSheetId="0">#REF!</definedName>
    <definedName name="NastrFields">#REF!</definedName>
    <definedName name="nCheck_1" localSheetId="0">#REF!</definedName>
    <definedName name="nCheck_1">#REF!</definedName>
    <definedName name="nCheck_10" localSheetId="0">#REF!</definedName>
    <definedName name="nCheck_10">#REF!</definedName>
    <definedName name="nCheck_11" localSheetId="0">#REF!</definedName>
    <definedName name="nCheck_11">#REF!</definedName>
    <definedName name="nCheck_12" localSheetId="0">#REF!</definedName>
    <definedName name="nCheck_12">#REF!</definedName>
    <definedName name="nCheck_13" localSheetId="0">#REF!</definedName>
    <definedName name="nCheck_13">#REF!</definedName>
    <definedName name="nCheck_2" localSheetId="0">#REF!</definedName>
    <definedName name="nCheck_2">#REF!</definedName>
    <definedName name="nCheck_5" localSheetId="0">#REF!</definedName>
    <definedName name="nCheck_5">#REF!</definedName>
    <definedName name="nCheck_6" localSheetId="0">#REF!</definedName>
    <definedName name="nCheck_6">#REF!</definedName>
    <definedName name="nCheck_7" localSheetId="0">#REF!</definedName>
    <definedName name="nCheck_7">#REF!</definedName>
    <definedName name="nCheck_8" localSheetId="0">#REF!</definedName>
    <definedName name="nCheck_8">#REF!</definedName>
    <definedName name="nCheck_9" localSheetId="0">#REF!</definedName>
    <definedName name="nCheck_9">#REF!</definedName>
    <definedName name="nOtborLink1" localSheetId="0">#REF!</definedName>
    <definedName name="nOtborLink1">#REF!</definedName>
    <definedName name="nOtborLink10" localSheetId="0">#REF!</definedName>
    <definedName name="nOtborLink10">#REF!</definedName>
    <definedName name="nOtborLink11" localSheetId="0">#REF!</definedName>
    <definedName name="nOtborLink11">#REF!</definedName>
    <definedName name="nOtborLink12" localSheetId="0">#REF!</definedName>
    <definedName name="nOtborLink12">#REF!</definedName>
    <definedName name="nOtborLink2" localSheetId="0">#REF!</definedName>
    <definedName name="nOtborLink2">#REF!</definedName>
    <definedName name="nOtborLink3" localSheetId="0">#REF!</definedName>
    <definedName name="nOtborLink3">#REF!</definedName>
    <definedName name="nOtborLink4" localSheetId="0">#REF!</definedName>
    <definedName name="nOtborLink4">#REF!</definedName>
    <definedName name="nOtborLink5" localSheetId="0">#REF!</definedName>
    <definedName name="nOtborLink5">#REF!</definedName>
    <definedName name="nOtborLink6" localSheetId="0">#REF!</definedName>
    <definedName name="nOtborLink6">#REF!</definedName>
    <definedName name="nOtborLink7" localSheetId="0">#REF!</definedName>
    <definedName name="nOtborLink7">#REF!</definedName>
    <definedName name="nOtborLink8" localSheetId="0">#REF!</definedName>
    <definedName name="nOtborLink8">#REF!</definedName>
    <definedName name="number" localSheetId="0">#REF!</definedName>
    <definedName name="number">#REF!</definedName>
    <definedName name="obj_n" localSheetId="0">#REF!</definedName>
    <definedName name="obj_n">#REF!</definedName>
    <definedName name="PrevGroupName" localSheetId="0">#REF!</definedName>
    <definedName name="PrevGroupName">#REF!</definedName>
    <definedName name="PrevGroupValue" localSheetId="0">#REF!</definedName>
    <definedName name="PrevGroupValue">#REF!</definedName>
    <definedName name="Rash_Date" localSheetId="0">#REF!</definedName>
    <definedName name="Rash_Date">#REF!</definedName>
    <definedName name="s_1" localSheetId="0">#REF!</definedName>
    <definedName name="s_1">#REF!</definedName>
    <definedName name="s_2" localSheetId="0">#REF!</definedName>
    <definedName name="s_2">#REF!</definedName>
    <definedName name="s_3" localSheetId="0">#REF!</definedName>
    <definedName name="s_3">#REF!</definedName>
    <definedName name="s_4" localSheetId="0">#REF!</definedName>
    <definedName name="s_4">#REF!</definedName>
    <definedName name="sfin" localSheetId="0">#REF!</definedName>
    <definedName name="sfin">#REF!</definedName>
    <definedName name="sfin_n" localSheetId="0">#REF!</definedName>
    <definedName name="sfin_n">#REF!</definedName>
    <definedName name="ss" localSheetId="0">#REF!</definedName>
    <definedName name="ss">#REF!</definedName>
    <definedName name="Start1" localSheetId="0">#REF!</definedName>
    <definedName name="Start1">#REF!</definedName>
    <definedName name="Start10" localSheetId="0">#REF!</definedName>
    <definedName name="Start10">#REF!</definedName>
    <definedName name="Start11" localSheetId="0">#REF!</definedName>
    <definedName name="Start11">#REF!</definedName>
    <definedName name="Start12" localSheetId="0">#REF!</definedName>
    <definedName name="Start12">#REF!</definedName>
    <definedName name="Start13" localSheetId="0">#REF!</definedName>
    <definedName name="Start13">#REF!</definedName>
    <definedName name="Start14" localSheetId="0">#REF!</definedName>
    <definedName name="Start14">#REF!</definedName>
    <definedName name="Start15" localSheetId="0">#REF!</definedName>
    <definedName name="Start15">#REF!</definedName>
    <definedName name="Start16" localSheetId="0">#REF!</definedName>
    <definedName name="Start16">#REF!</definedName>
    <definedName name="Start17" localSheetId="0">#REF!</definedName>
    <definedName name="Start17">#REF!</definedName>
    <definedName name="Start18" localSheetId="0">#REF!</definedName>
    <definedName name="Start18">#REF!</definedName>
    <definedName name="Start19" localSheetId="0">#REF!</definedName>
    <definedName name="Start19">#REF!</definedName>
    <definedName name="Start2" localSheetId="0">#REF!</definedName>
    <definedName name="Start2">#REF!</definedName>
    <definedName name="Start20" localSheetId="0">#REF!</definedName>
    <definedName name="Start20">#REF!</definedName>
    <definedName name="Start21" localSheetId="0">#REF!</definedName>
    <definedName name="Start21">#REF!</definedName>
    <definedName name="Start22" localSheetId="0">#REF!</definedName>
    <definedName name="Start22">#REF!</definedName>
    <definedName name="Start23" localSheetId="0">#REF!</definedName>
    <definedName name="Start23">#REF!</definedName>
    <definedName name="Start24" localSheetId="0">#REF!</definedName>
    <definedName name="Start24">#REF!</definedName>
    <definedName name="Start25" localSheetId="0">#REF!</definedName>
    <definedName name="Start25">#REF!</definedName>
    <definedName name="Start26" localSheetId="0">#REF!</definedName>
    <definedName name="Start26">#REF!</definedName>
    <definedName name="Start27" localSheetId="0">#REF!</definedName>
    <definedName name="Start27">#REF!</definedName>
    <definedName name="Start28" localSheetId="0">#REF!</definedName>
    <definedName name="Start28">#REF!</definedName>
    <definedName name="Start29" localSheetId="0">#REF!</definedName>
    <definedName name="Start29">#REF!</definedName>
    <definedName name="Start3" localSheetId="0">#REF!</definedName>
    <definedName name="Start3">#REF!</definedName>
    <definedName name="Start30" localSheetId="0">#REF!</definedName>
    <definedName name="Start30">#REF!</definedName>
    <definedName name="Start31" localSheetId="0">#REF!</definedName>
    <definedName name="Start31">#REF!</definedName>
    <definedName name="Start32" localSheetId="0">#REF!</definedName>
    <definedName name="Start32">#REF!</definedName>
    <definedName name="Start33" localSheetId="0">#REF!</definedName>
    <definedName name="Start33">#REF!</definedName>
    <definedName name="Start34" localSheetId="0">#REF!</definedName>
    <definedName name="Start34">#REF!</definedName>
    <definedName name="Start35" localSheetId="0">#REF!</definedName>
    <definedName name="Start35">#REF!</definedName>
    <definedName name="Start36" localSheetId="0">#REF!</definedName>
    <definedName name="Start36">#REF!</definedName>
    <definedName name="Start37" localSheetId="0">#REF!</definedName>
    <definedName name="Start37">#REF!</definedName>
    <definedName name="Start38" localSheetId="0">#REF!</definedName>
    <definedName name="Start38">#REF!</definedName>
    <definedName name="Start39" localSheetId="0">#REF!</definedName>
    <definedName name="Start39">#REF!</definedName>
    <definedName name="Start4" localSheetId="0">#REF!</definedName>
    <definedName name="Start4">#REF!</definedName>
    <definedName name="Start40" localSheetId="0">#REF!</definedName>
    <definedName name="Start40">#REF!</definedName>
    <definedName name="Start41" localSheetId="0">#REF!</definedName>
    <definedName name="Start41">#REF!</definedName>
    <definedName name="Start42" localSheetId="0">#REF!</definedName>
    <definedName name="Start42">#REF!</definedName>
    <definedName name="Start43" localSheetId="0">#REF!</definedName>
    <definedName name="Start43">#REF!</definedName>
    <definedName name="Start44" localSheetId="0">#REF!</definedName>
    <definedName name="Start44">#REF!</definedName>
    <definedName name="Start45" localSheetId="0">#REF!</definedName>
    <definedName name="Start45">#REF!</definedName>
    <definedName name="Start46" localSheetId="0">#REF!</definedName>
    <definedName name="Start46">#REF!</definedName>
    <definedName name="Start47" localSheetId="0">#REF!</definedName>
    <definedName name="Start47">#REF!</definedName>
    <definedName name="Start48" localSheetId="0">#REF!</definedName>
    <definedName name="Start48">#REF!</definedName>
    <definedName name="Start49" localSheetId="0">#REF!</definedName>
    <definedName name="Start49">#REF!</definedName>
    <definedName name="Start5" localSheetId="0">#REF!</definedName>
    <definedName name="Start5">#REF!</definedName>
    <definedName name="Start50" localSheetId="0">#REF!</definedName>
    <definedName name="Start50">#REF!</definedName>
    <definedName name="Start6" localSheetId="0">#REF!</definedName>
    <definedName name="Start6">#REF!</definedName>
    <definedName name="Start7" localSheetId="0">#REF!</definedName>
    <definedName name="Start7">#REF!</definedName>
    <definedName name="Start8" localSheetId="0">#REF!</definedName>
    <definedName name="Start8">#REF!</definedName>
    <definedName name="Start9" localSheetId="0">#REF!</definedName>
    <definedName name="Start9">#REF!</definedName>
    <definedName name="StartData" localSheetId="0">#REF!</definedName>
    <definedName name="StartData">#REF!</definedName>
    <definedName name="StartPred" localSheetId="0">#REF!</definedName>
    <definedName name="StartPred">#REF!</definedName>
    <definedName name="StartRow" localSheetId="0">#REF!</definedName>
    <definedName name="StartRow">#REF!</definedName>
    <definedName name="Struct_Podraz" localSheetId="0">#REF!</definedName>
    <definedName name="Struct_Podraz">#REF!</definedName>
    <definedName name="tgt" localSheetId="0">#REF!</definedName>
    <definedName name="tgt">#REF!</definedName>
    <definedName name="tgt_n" localSheetId="0">#REF!</definedName>
    <definedName name="tgt_n">#REF!</definedName>
    <definedName name="tgt3_n" localSheetId="0">#REF!</definedName>
    <definedName name="tgt3_n">#REF!</definedName>
    <definedName name="tgt5_n" localSheetId="0">#REF!</definedName>
    <definedName name="tgt5_n">#REF!</definedName>
    <definedName name="Today" localSheetId="0">#REF!</definedName>
    <definedName name="Today">#REF!</definedName>
    <definedName name="Today2" localSheetId="0">#REF!</definedName>
    <definedName name="Today2">#REF!</definedName>
    <definedName name="User_CBP" localSheetId="0">#REF!</definedName>
    <definedName name="User_CBP">#REF!</definedName>
    <definedName name="User_COFK" localSheetId="0">#REF!</definedName>
    <definedName name="User_COFK">#REF!</definedName>
    <definedName name="User_Dol" localSheetId="0">#REF!</definedName>
    <definedName name="User_Dol">#REF!</definedName>
    <definedName name="User_FIO" localSheetId="0">#REF!</definedName>
    <definedName name="User_FIO">#REF!</definedName>
    <definedName name="User_INN" localSheetId="0">#REF!</definedName>
    <definedName name="User_INN">#REF!</definedName>
    <definedName name="User_Name" localSheetId="0">#REF!</definedName>
    <definedName name="User_Name">#REF!</definedName>
    <definedName name="User_Phone" localSheetId="0">#REF!</definedName>
    <definedName name="User_Phone">#REF!</definedName>
    <definedName name="Zam_Boss_FIO" localSheetId="0">#REF!</definedName>
    <definedName name="Zam_Boss_FIO">#REF!</definedName>
    <definedName name="Zam_Buh_FIO" localSheetId="0">#REF!</definedName>
    <definedName name="Zam_Buh_FIO">#REF!</definedName>
    <definedName name="Zam_Chef_FIO" localSheetId="0">#REF!</definedName>
    <definedName name="Zam_Chef_FIO">#REF!</definedName>
    <definedName name="_xlnm.Print_Area" localSheetId="0">'ведомственная 1 чтение'!$A$1:$H$560</definedName>
  </definedNames>
  <calcPr calcId="145621" fullPrecision="0"/>
</workbook>
</file>

<file path=xl/calcChain.xml><?xml version="1.0" encoding="utf-8"?>
<calcChain xmlns="http://schemas.openxmlformats.org/spreadsheetml/2006/main">
  <c r="G216" i="16" l="1"/>
  <c r="G215" i="16" s="1"/>
  <c r="H216" i="16"/>
  <c r="H215" i="16" s="1"/>
  <c r="F216" i="16"/>
  <c r="F215" i="16" s="1"/>
  <c r="H362" i="16" l="1"/>
  <c r="H328" i="16"/>
  <c r="H326" i="16"/>
  <c r="H324" i="16"/>
  <c r="H449" i="16"/>
  <c r="H429" i="16"/>
  <c r="G230" i="16"/>
  <c r="G229" i="16" s="1"/>
  <c r="G228" i="16" s="1"/>
  <c r="G161" i="16"/>
  <c r="F127" i="16" l="1"/>
  <c r="F451" i="16" l="1"/>
  <c r="F230" i="16"/>
  <c r="F371" i="16" l="1"/>
  <c r="F361" i="16"/>
  <c r="F408" i="16"/>
  <c r="F449" i="16" l="1"/>
  <c r="F433" i="16"/>
  <c r="G362" i="16" l="1"/>
  <c r="G361" i="16"/>
  <c r="H212" i="16"/>
  <c r="H230" i="16"/>
  <c r="H229" i="16" s="1"/>
  <c r="H228" i="16" s="1"/>
  <c r="H408" i="16" l="1"/>
  <c r="H409" i="16"/>
  <c r="H372" i="16"/>
  <c r="H371" i="16"/>
  <c r="H361" i="16"/>
  <c r="H33" i="16" l="1"/>
  <c r="G33" i="16"/>
  <c r="F328" i="16" l="1"/>
  <c r="H45" i="16"/>
  <c r="G45" i="16"/>
  <c r="F45" i="16"/>
  <c r="G212" i="16" l="1"/>
  <c r="H262" i="16" l="1"/>
  <c r="G262" i="16"/>
  <c r="F262" i="16"/>
  <c r="F261" i="16" s="1"/>
  <c r="F256" i="16"/>
  <c r="F475" i="16" l="1"/>
  <c r="F428" i="16" l="1"/>
  <c r="G261" i="16" l="1"/>
  <c r="H261" i="16"/>
  <c r="H259" i="16"/>
  <c r="H258" i="16" s="1"/>
  <c r="G259" i="16"/>
  <c r="G258" i="16" s="1"/>
  <c r="F259" i="16"/>
  <c r="F258" i="16" s="1"/>
  <c r="H268" i="16" l="1"/>
  <c r="H266" i="16" s="1"/>
  <c r="G268" i="16"/>
  <c r="G266" i="16" s="1"/>
  <c r="F268" i="16"/>
  <c r="H124" i="16"/>
  <c r="G124" i="16"/>
  <c r="F124" i="16"/>
  <c r="F204" i="16"/>
  <c r="F185" i="16"/>
  <c r="H185" i="16"/>
  <c r="G185" i="16"/>
  <c r="F180" i="16"/>
  <c r="F176" i="16"/>
  <c r="H141" i="16"/>
  <c r="G141" i="16"/>
  <c r="F141" i="16"/>
  <c r="F266" i="16" l="1"/>
  <c r="F265" i="16" s="1"/>
  <c r="F264" i="16" s="1"/>
  <c r="H470" i="16"/>
  <c r="G470" i="16"/>
  <c r="F470" i="16"/>
  <c r="H494" i="16"/>
  <c r="G494" i="16"/>
  <c r="F494" i="16"/>
  <c r="L384" i="16"/>
  <c r="H384" i="16"/>
  <c r="G384" i="16"/>
  <c r="J384" i="16" s="1"/>
  <c r="F384" i="16"/>
  <c r="L383" i="16"/>
  <c r="H382" i="16"/>
  <c r="G382" i="16"/>
  <c r="F382" i="16"/>
  <c r="H392" i="16"/>
  <c r="G392" i="16"/>
  <c r="F392" i="16"/>
  <c r="H390" i="16"/>
  <c r="G390" i="16"/>
  <c r="F390" i="16"/>
  <c r="F396" i="16"/>
  <c r="H388" i="16"/>
  <c r="G388" i="16"/>
  <c r="F388" i="16"/>
  <c r="H386" i="16"/>
  <c r="G386" i="16"/>
  <c r="F386" i="16"/>
  <c r="H335" i="16"/>
  <c r="G335" i="16"/>
  <c r="F335" i="16"/>
  <c r="H333" i="16"/>
  <c r="G333" i="16"/>
  <c r="F333" i="16"/>
  <c r="H286" i="16" l="1"/>
  <c r="G286" i="16"/>
  <c r="F286" i="16"/>
  <c r="H89" i="16"/>
  <c r="G89" i="16"/>
  <c r="F89" i="16"/>
  <c r="F145" i="16"/>
  <c r="H145" i="16"/>
  <c r="G145" i="16"/>
  <c r="H143" i="16"/>
  <c r="G143" i="16"/>
  <c r="F143" i="16"/>
  <c r="F57" i="16"/>
  <c r="G57" i="16"/>
  <c r="G365" i="16"/>
  <c r="H365" i="16"/>
  <c r="F365" i="16"/>
  <c r="H15" i="16" l="1"/>
  <c r="G15" i="16"/>
  <c r="F15" i="16"/>
  <c r="G370" i="16" l="1"/>
  <c r="H370" i="16"/>
  <c r="F370" i="16" l="1"/>
  <c r="H338" i="16"/>
  <c r="H337" i="16" s="1"/>
  <c r="G338" i="16"/>
  <c r="G337" i="16" s="1"/>
  <c r="F338" i="16"/>
  <c r="F337" i="16" s="1"/>
  <c r="G111" i="16"/>
  <c r="H111" i="16"/>
  <c r="G25" i="16"/>
  <c r="H25" i="16"/>
  <c r="F111" i="16" l="1"/>
  <c r="F25" i="16"/>
  <c r="F132" i="16"/>
  <c r="G473" i="16" l="1"/>
  <c r="F473" i="16"/>
  <c r="H473" i="16"/>
  <c r="H472" i="16" s="1"/>
  <c r="F480" i="16"/>
  <c r="G438" i="16"/>
  <c r="F438" i="16"/>
  <c r="H438" i="16"/>
  <c r="G472" i="16" l="1"/>
  <c r="G195" i="16"/>
  <c r="G201" i="16"/>
  <c r="H201" i="16"/>
  <c r="H203" i="16"/>
  <c r="G203" i="16"/>
  <c r="H127" i="16"/>
  <c r="G127" i="16"/>
  <c r="H104" i="16"/>
  <c r="F472" i="16" l="1"/>
  <c r="F194" i="16"/>
  <c r="H468" i="16" l="1"/>
  <c r="G468" i="16"/>
  <c r="F468" i="16"/>
  <c r="H466" i="16"/>
  <c r="G466" i="16"/>
  <c r="F466" i="16"/>
  <c r="F464" i="16"/>
  <c r="H464" i="16"/>
  <c r="G464" i="16"/>
  <c r="H462" i="16"/>
  <c r="G462" i="16"/>
  <c r="F399" i="16"/>
  <c r="G461" i="16" l="1"/>
  <c r="H461" i="16"/>
  <c r="F462" i="16"/>
  <c r="F461" i="16" s="1"/>
  <c r="H238" i="16"/>
  <c r="G238" i="16"/>
  <c r="F238" i="16"/>
  <c r="H236" i="16"/>
  <c r="G236" i="16"/>
  <c r="F236" i="16"/>
  <c r="F234" i="16"/>
  <c r="H234" i="16"/>
  <c r="G234" i="16"/>
  <c r="H232" i="16"/>
  <c r="G232" i="16"/>
  <c r="F232" i="16"/>
  <c r="F126" i="16"/>
  <c r="H126" i="16"/>
  <c r="G126" i="16"/>
  <c r="H311" i="16"/>
  <c r="H310" i="16" s="1"/>
  <c r="G311" i="16"/>
  <c r="G310" i="16" s="1"/>
  <c r="F311" i="16"/>
  <c r="F310" i="16" s="1"/>
  <c r="F123" i="16" l="1"/>
  <c r="F122" i="16" s="1"/>
  <c r="F121" i="16" s="1"/>
  <c r="G123" i="16"/>
  <c r="G122" i="16" s="1"/>
  <c r="G121" i="16" s="1"/>
  <c r="H123" i="16"/>
  <c r="H122" i="16" s="1"/>
  <c r="H121" i="16" s="1"/>
  <c r="F231" i="16"/>
  <c r="G231" i="16"/>
  <c r="H231" i="16"/>
  <c r="H131" i="16"/>
  <c r="H130" i="16" s="1"/>
  <c r="G131" i="16"/>
  <c r="F131" i="16"/>
  <c r="F130" i="16" s="1"/>
  <c r="F129" i="16" s="1"/>
  <c r="F128" i="16" s="1"/>
  <c r="L557" i="16"/>
  <c r="G211" i="16"/>
  <c r="G210" i="16" s="1"/>
  <c r="G198" i="16"/>
  <c r="G130" i="16" l="1"/>
  <c r="G129" i="16" s="1"/>
  <c r="G128" i="16" s="1"/>
  <c r="H129" i="16"/>
  <c r="H128" i="16" s="1"/>
  <c r="G187" i="16"/>
  <c r="G184" i="16" s="1"/>
  <c r="H187" i="16"/>
  <c r="H184" i="16" s="1"/>
  <c r="F187" i="16"/>
  <c r="F184" i="16" s="1"/>
  <c r="F91" i="16"/>
  <c r="G91" i="16"/>
  <c r="H91" i="16"/>
  <c r="H109" i="16"/>
  <c r="G109" i="16"/>
  <c r="F109" i="16"/>
  <c r="F108" i="16" s="1"/>
  <c r="G206" i="16" l="1"/>
  <c r="G205" i="16" s="1"/>
  <c r="H206" i="16"/>
  <c r="H205" i="16" s="1"/>
  <c r="F206" i="16"/>
  <c r="F205" i="16" s="1"/>
  <c r="H306" i="16"/>
  <c r="G306" i="16"/>
  <c r="F306" i="16"/>
  <c r="G308" i="16"/>
  <c r="H308" i="16"/>
  <c r="F308" i="16"/>
  <c r="G555" i="16"/>
  <c r="G554" i="16" s="1"/>
  <c r="H555" i="16"/>
  <c r="H554" i="16" s="1"/>
  <c r="H305" i="16" l="1"/>
  <c r="H304" i="16" s="1"/>
  <c r="F305" i="16"/>
  <c r="F304" i="16" s="1"/>
  <c r="G305" i="16"/>
  <c r="G304" i="16" s="1"/>
  <c r="H553" i="16" l="1"/>
  <c r="H552" i="16" s="1"/>
  <c r="H551" i="16" s="1"/>
  <c r="H550" i="16" s="1"/>
  <c r="G553" i="16"/>
  <c r="G552" i="16" s="1"/>
  <c r="G551" i="16" s="1"/>
  <c r="G550" i="16" s="1"/>
  <c r="F555" i="16"/>
  <c r="F554" i="16" s="1"/>
  <c r="F553" i="16" s="1"/>
  <c r="F552" i="16" s="1"/>
  <c r="F551" i="16" s="1"/>
  <c r="F550" i="16" s="1"/>
  <c r="H548" i="16"/>
  <c r="G548" i="16"/>
  <c r="F548" i="16"/>
  <c r="H546" i="16"/>
  <c r="G546" i="16"/>
  <c r="F546" i="16"/>
  <c r="H542" i="16"/>
  <c r="G542" i="16"/>
  <c r="F542" i="16"/>
  <c r="H534" i="16"/>
  <c r="G534" i="16"/>
  <c r="F534" i="16"/>
  <c r="H532" i="16"/>
  <c r="G532" i="16"/>
  <c r="F532" i="16"/>
  <c r="H525" i="16"/>
  <c r="H524" i="16" s="1"/>
  <c r="H523" i="16" s="1"/>
  <c r="H522" i="16" s="1"/>
  <c r="H521" i="16" s="1"/>
  <c r="G525" i="16"/>
  <c r="G524" i="16" s="1"/>
  <c r="G523" i="16" s="1"/>
  <c r="G522" i="16" s="1"/>
  <c r="G521" i="16" s="1"/>
  <c r="F525" i="16"/>
  <c r="F524" i="16" s="1"/>
  <c r="F523" i="16" s="1"/>
  <c r="F522" i="16" s="1"/>
  <c r="F521" i="16" s="1"/>
  <c r="H519" i="16"/>
  <c r="H518" i="16" s="1"/>
  <c r="H517" i="16" s="1"/>
  <c r="G519" i="16"/>
  <c r="G518" i="16" s="1"/>
  <c r="G517" i="16" s="1"/>
  <c r="F519" i="16"/>
  <c r="F518" i="16" s="1"/>
  <c r="F517" i="16" s="1"/>
  <c r="H515" i="16"/>
  <c r="H514" i="16" s="1"/>
  <c r="G515" i="16"/>
  <c r="G514" i="16" s="1"/>
  <c r="F515" i="16"/>
  <c r="F514" i="16" s="1"/>
  <c r="F512" i="16" s="1"/>
  <c r="H502" i="16"/>
  <c r="H500" i="16" s="1"/>
  <c r="G502" i="16"/>
  <c r="G500" i="16" s="1"/>
  <c r="F502" i="16"/>
  <c r="F501" i="16" s="1"/>
  <c r="H496" i="16"/>
  <c r="G496" i="16"/>
  <c r="F496" i="16"/>
  <c r="H491" i="16"/>
  <c r="G491" i="16"/>
  <c r="F491" i="16"/>
  <c r="H485" i="16"/>
  <c r="H484" i="16" s="1"/>
  <c r="H483" i="16" s="1"/>
  <c r="H482" i="16" s="1"/>
  <c r="H481" i="16" s="1"/>
  <c r="G485" i="16"/>
  <c r="G484" i="16" s="1"/>
  <c r="G483" i="16" s="1"/>
  <c r="G482" i="16" s="1"/>
  <c r="G481" i="16" s="1"/>
  <c r="F485" i="16"/>
  <c r="F484" i="16" s="1"/>
  <c r="F483" i="16" s="1"/>
  <c r="F482" i="16" s="1"/>
  <c r="F481" i="16" s="1"/>
  <c r="H479" i="16"/>
  <c r="H478" i="16" s="1"/>
  <c r="H477" i="16" s="1"/>
  <c r="G479" i="16"/>
  <c r="G478" i="16" s="1"/>
  <c r="G477" i="16" s="1"/>
  <c r="F479" i="16"/>
  <c r="F478" i="16" s="1"/>
  <c r="F477" i="16" s="1"/>
  <c r="H475" i="16"/>
  <c r="G475" i="16"/>
  <c r="H459" i="16"/>
  <c r="G459" i="16"/>
  <c r="F459" i="16"/>
  <c r="H457" i="16"/>
  <c r="G457" i="16"/>
  <c r="F457" i="16"/>
  <c r="H455" i="16"/>
  <c r="G455" i="16"/>
  <c r="F455" i="16"/>
  <c r="H452" i="16"/>
  <c r="G452" i="16"/>
  <c r="F452" i="16"/>
  <c r="H450" i="16"/>
  <c r="G450" i="16"/>
  <c r="F450" i="16"/>
  <c r="H448" i="16"/>
  <c r="G448" i="16"/>
  <c r="F448" i="16"/>
  <c r="H446" i="16"/>
  <c r="G446" i="16"/>
  <c r="F446" i="16"/>
  <c r="H440" i="16"/>
  <c r="H437" i="16" s="1"/>
  <c r="G437" i="16"/>
  <c r="F440" i="16"/>
  <c r="F437" i="16" s="1"/>
  <c r="H435" i="16"/>
  <c r="H434" i="16" s="1"/>
  <c r="G435" i="16"/>
  <c r="G434" i="16" s="1"/>
  <c r="F435" i="16"/>
  <c r="F434" i="16" s="1"/>
  <c r="H432" i="16"/>
  <c r="G432" i="16"/>
  <c r="F432" i="16"/>
  <c r="H430" i="16"/>
  <c r="G430" i="16"/>
  <c r="F430" i="16"/>
  <c r="H428" i="16"/>
  <c r="G428" i="16"/>
  <c r="F420" i="16"/>
  <c r="H418" i="16"/>
  <c r="G418" i="16"/>
  <c r="F418" i="16"/>
  <c r="H416" i="16"/>
  <c r="G416" i="16"/>
  <c r="F416" i="16"/>
  <c r="H415" i="16"/>
  <c r="G415" i="16"/>
  <c r="H414" i="16"/>
  <c r="G414" i="16"/>
  <c r="H413" i="16"/>
  <c r="G413" i="16"/>
  <c r="H411" i="16"/>
  <c r="G411" i="16"/>
  <c r="F411" i="16"/>
  <c r="H407" i="16"/>
  <c r="H406" i="16" s="1"/>
  <c r="G407" i="16"/>
  <c r="G406" i="16" s="1"/>
  <c r="F407" i="16"/>
  <c r="H401" i="16"/>
  <c r="H398" i="16" s="1"/>
  <c r="G401" i="16"/>
  <c r="G398" i="16" s="1"/>
  <c r="F401" i="16"/>
  <c r="F398" i="16" s="1"/>
  <c r="H396" i="16"/>
  <c r="G396" i="16"/>
  <c r="H394" i="16"/>
  <c r="G394" i="16"/>
  <c r="F394" i="16"/>
  <c r="L380" i="16"/>
  <c r="H380" i="16"/>
  <c r="G380" i="16"/>
  <c r="J380" i="16" s="1"/>
  <c r="F380" i="16"/>
  <c r="L379" i="16"/>
  <c r="H378" i="16"/>
  <c r="G378" i="16"/>
  <c r="F378" i="16"/>
  <c r="H374" i="16"/>
  <c r="G374" i="16"/>
  <c r="F374" i="16"/>
  <c r="H360" i="16"/>
  <c r="H359" i="16" s="1"/>
  <c r="G360" i="16"/>
  <c r="F360" i="16"/>
  <c r="F359" i="16" s="1"/>
  <c r="H352" i="16"/>
  <c r="H351" i="16" s="1"/>
  <c r="H350" i="16" s="1"/>
  <c r="H349" i="16" s="1"/>
  <c r="H348" i="16" s="1"/>
  <c r="H347" i="16" s="1"/>
  <c r="G352" i="16"/>
  <c r="G351" i="16" s="1"/>
  <c r="G350" i="16" s="1"/>
  <c r="G349" i="16" s="1"/>
  <c r="G348" i="16" s="1"/>
  <c r="G347" i="16" s="1"/>
  <c r="F352" i="16"/>
  <c r="F351" i="16" s="1"/>
  <c r="F350" i="16" s="1"/>
  <c r="F349" i="16" s="1"/>
  <c r="F348" i="16" s="1"/>
  <c r="F347" i="16" s="1"/>
  <c r="H345" i="16"/>
  <c r="H343" i="16" s="1"/>
  <c r="H342" i="16" s="1"/>
  <c r="H341" i="16" s="1"/>
  <c r="H340" i="16" s="1"/>
  <c r="G345" i="16"/>
  <c r="G343" i="16" s="1"/>
  <c r="G342" i="16" s="1"/>
  <c r="G341" i="16" s="1"/>
  <c r="G340" i="16" s="1"/>
  <c r="F345" i="16"/>
  <c r="F343" i="16" s="1"/>
  <c r="F342" i="16" s="1"/>
  <c r="F341" i="16" s="1"/>
  <c r="F340" i="16" s="1"/>
  <c r="H344" i="16"/>
  <c r="G344" i="16"/>
  <c r="F344" i="16"/>
  <c r="H331" i="16"/>
  <c r="G331" i="16"/>
  <c r="F331" i="16"/>
  <c r="H329" i="16"/>
  <c r="G329" i="16"/>
  <c r="F329" i="16"/>
  <c r="H327" i="16"/>
  <c r="G327" i="16"/>
  <c r="F327" i="16"/>
  <c r="H325" i="16"/>
  <c r="G325" i="16"/>
  <c r="F325" i="16"/>
  <c r="H323" i="16"/>
  <c r="G323" i="16"/>
  <c r="F323" i="16"/>
  <c r="H315" i="16"/>
  <c r="H314" i="16" s="1"/>
  <c r="H313" i="16" s="1"/>
  <c r="G315" i="16"/>
  <c r="G314" i="16" s="1"/>
  <c r="G313" i="16" s="1"/>
  <c r="F315" i="16"/>
  <c r="H303" i="16"/>
  <c r="G303" i="16"/>
  <c r="F303" i="16"/>
  <c r="H300" i="16"/>
  <c r="G300" i="16"/>
  <c r="F300" i="16"/>
  <c r="H298" i="16"/>
  <c r="G298" i="16"/>
  <c r="F298" i="16"/>
  <c r="H294" i="16"/>
  <c r="G294" i="16"/>
  <c r="F294" i="16"/>
  <c r="H292" i="16"/>
  <c r="G292" i="16"/>
  <c r="F292" i="16"/>
  <c r="H285" i="16"/>
  <c r="H284" i="16" s="1"/>
  <c r="H283" i="16" s="1"/>
  <c r="G285" i="16"/>
  <c r="G284" i="16" s="1"/>
  <c r="G283" i="16" s="1"/>
  <c r="F285" i="16"/>
  <c r="F284" i="16" s="1"/>
  <c r="F283" i="16" s="1"/>
  <c r="H280" i="16"/>
  <c r="H278" i="16" s="1"/>
  <c r="H277" i="16" s="1"/>
  <c r="H276" i="16" s="1"/>
  <c r="G280" i="16"/>
  <c r="G278" i="16" s="1"/>
  <c r="G277" i="16" s="1"/>
  <c r="G276" i="16" s="1"/>
  <c r="F280" i="16"/>
  <c r="F278" i="16" s="1"/>
  <c r="F277" i="16" s="1"/>
  <c r="F276" i="16" s="1"/>
  <c r="H273" i="16"/>
  <c r="H272" i="16" s="1"/>
  <c r="H271" i="16" s="1"/>
  <c r="H270" i="16" s="1"/>
  <c r="H269" i="16" s="1"/>
  <c r="G273" i="16"/>
  <c r="G272" i="16" s="1"/>
  <c r="G271" i="16" s="1"/>
  <c r="G270" i="16" s="1"/>
  <c r="G269" i="16" s="1"/>
  <c r="F273" i="16"/>
  <c r="F272" i="16" s="1"/>
  <c r="F271" i="16" s="1"/>
  <c r="F270" i="16" s="1"/>
  <c r="F269" i="16" s="1"/>
  <c r="H256" i="16"/>
  <c r="G256" i="16"/>
  <c r="H249" i="16"/>
  <c r="H248" i="16" s="1"/>
  <c r="H247" i="16" s="1"/>
  <c r="H246" i="16" s="1"/>
  <c r="H245" i="16" s="1"/>
  <c r="G249" i="16"/>
  <c r="G248" i="16" s="1"/>
  <c r="G247" i="16" s="1"/>
  <c r="G246" i="16" s="1"/>
  <c r="G245" i="16" s="1"/>
  <c r="F249" i="16"/>
  <c r="F248" i="16" s="1"/>
  <c r="F247" i="16" s="1"/>
  <c r="F246" i="16" s="1"/>
  <c r="F245" i="16" s="1"/>
  <c r="F229" i="16"/>
  <c r="F228" i="16" s="1"/>
  <c r="H241" i="16"/>
  <c r="G241" i="16"/>
  <c r="F241" i="16"/>
  <c r="H243" i="16"/>
  <c r="G243" i="16"/>
  <c r="F243" i="16"/>
  <c r="H225" i="16"/>
  <c r="G225" i="16"/>
  <c r="F225" i="16"/>
  <c r="J225" i="16" s="1"/>
  <c r="H223" i="16"/>
  <c r="G223" i="16"/>
  <c r="F223" i="16"/>
  <c r="H219" i="16"/>
  <c r="G219" i="16"/>
  <c r="F219" i="16"/>
  <c r="J219" i="16" s="1"/>
  <c r="H217" i="16"/>
  <c r="G217" i="16"/>
  <c r="F217" i="16"/>
  <c r="H211" i="16"/>
  <c r="H210" i="16" s="1"/>
  <c r="G209" i="16"/>
  <c r="G208" i="16" s="1"/>
  <c r="F211" i="16"/>
  <c r="F210" i="16" s="1"/>
  <c r="F203" i="16"/>
  <c r="J203" i="16" s="1"/>
  <c r="F201" i="16"/>
  <c r="H200" i="16"/>
  <c r="G200" i="16"/>
  <c r="H198" i="16"/>
  <c r="H197" i="16" s="1"/>
  <c r="G197" i="16"/>
  <c r="F198" i="16"/>
  <c r="F197" i="16" s="1"/>
  <c r="F195" i="16"/>
  <c r="H193" i="16"/>
  <c r="H192" i="16" s="1"/>
  <c r="G193" i="16"/>
  <c r="G192" i="16" s="1"/>
  <c r="F193" i="16"/>
  <c r="H183" i="16"/>
  <c r="H182" i="16" s="1"/>
  <c r="G183" i="16"/>
  <c r="G182" i="16" s="1"/>
  <c r="H180" i="16"/>
  <c r="H178" i="16" s="1"/>
  <c r="G180" i="16"/>
  <c r="G178" i="16" s="1"/>
  <c r="F179" i="16"/>
  <c r="H176" i="16"/>
  <c r="G176" i="16"/>
  <c r="H173" i="16"/>
  <c r="G173" i="16"/>
  <c r="F173" i="16"/>
  <c r="F172" i="16" s="1"/>
  <c r="H166" i="16"/>
  <c r="H165" i="16" s="1"/>
  <c r="H164" i="16" s="1"/>
  <c r="H163" i="16" s="1"/>
  <c r="H162" i="16" s="1"/>
  <c r="G166" i="16"/>
  <c r="G165" i="16" s="1"/>
  <c r="G164" i="16" s="1"/>
  <c r="G163" i="16" s="1"/>
  <c r="G162" i="16" s="1"/>
  <c r="F166" i="16"/>
  <c r="F165" i="16" s="1"/>
  <c r="F164" i="16" s="1"/>
  <c r="F163" i="16" s="1"/>
  <c r="F162" i="16" s="1"/>
  <c r="H160" i="16"/>
  <c r="G160" i="16"/>
  <c r="F160" i="16"/>
  <c r="H158" i="16"/>
  <c r="G158" i="16"/>
  <c r="F158" i="16"/>
  <c r="H155" i="16"/>
  <c r="G155" i="16"/>
  <c r="F155" i="16"/>
  <c r="H153" i="16"/>
  <c r="G153" i="16"/>
  <c r="F153" i="16"/>
  <c r="H147" i="16"/>
  <c r="G147" i="16"/>
  <c r="F147" i="16"/>
  <c r="H139" i="16"/>
  <c r="G139" i="16"/>
  <c r="F139" i="16"/>
  <c r="H137" i="16"/>
  <c r="G137" i="16"/>
  <c r="F137" i="16"/>
  <c r="H119" i="16"/>
  <c r="G119" i="16"/>
  <c r="F119" i="16"/>
  <c r="F118" i="16" s="1"/>
  <c r="F117" i="16" s="1"/>
  <c r="F116" i="16" s="1"/>
  <c r="F115" i="16" s="1"/>
  <c r="H103" i="16"/>
  <c r="H102" i="16" s="1"/>
  <c r="H101" i="16" s="1"/>
  <c r="H99" i="16" s="1"/>
  <c r="H98" i="16" s="1"/>
  <c r="G103" i="16"/>
  <c r="G102" i="16" s="1"/>
  <c r="G101" i="16" s="1"/>
  <c r="F103" i="16"/>
  <c r="F102" i="16" s="1"/>
  <c r="F101" i="16" s="1"/>
  <c r="H96" i="16"/>
  <c r="G96" i="16"/>
  <c r="F96" i="16"/>
  <c r="H93" i="16"/>
  <c r="G93" i="16"/>
  <c r="F93" i="16"/>
  <c r="H86" i="16"/>
  <c r="G86" i="16"/>
  <c r="F86" i="16"/>
  <c r="H83" i="16"/>
  <c r="G83" i="16"/>
  <c r="F83" i="16"/>
  <c r="H80" i="16"/>
  <c r="G80" i="16"/>
  <c r="F80" i="16"/>
  <c r="H78" i="16"/>
  <c r="G78" i="16"/>
  <c r="F78" i="16"/>
  <c r="H76" i="16"/>
  <c r="G76" i="16"/>
  <c r="F76" i="16"/>
  <c r="H67" i="16"/>
  <c r="G67" i="16"/>
  <c r="F67" i="16"/>
  <c r="H66" i="16"/>
  <c r="G66" i="16"/>
  <c r="F66" i="16"/>
  <c r="H64" i="16"/>
  <c r="G64" i="16"/>
  <c r="F64" i="16"/>
  <c r="H63" i="16"/>
  <c r="G63" i="16"/>
  <c r="F63" i="16"/>
  <c r="H59" i="16"/>
  <c r="G59" i="16"/>
  <c r="F59" i="16"/>
  <c r="H57" i="16"/>
  <c r="H53" i="16"/>
  <c r="H52" i="16" s="1"/>
  <c r="H51" i="16" s="1"/>
  <c r="G53" i="16"/>
  <c r="G52" i="16" s="1"/>
  <c r="G51" i="16" s="1"/>
  <c r="F53" i="16"/>
  <c r="F52" i="16" s="1"/>
  <c r="F51" i="16" s="1"/>
  <c r="H47" i="16"/>
  <c r="G47" i="16"/>
  <c r="F47" i="16"/>
  <c r="H39" i="16"/>
  <c r="H38" i="16" s="1"/>
  <c r="H37" i="16" s="1"/>
  <c r="H36" i="16" s="1"/>
  <c r="G39" i="16"/>
  <c r="G38" i="16" s="1"/>
  <c r="G37" i="16" s="1"/>
  <c r="G36" i="16" s="1"/>
  <c r="F39" i="16"/>
  <c r="F38" i="16" s="1"/>
  <c r="F37" i="16" s="1"/>
  <c r="F36" i="16" s="1"/>
  <c r="H32" i="16"/>
  <c r="H31" i="16" s="1"/>
  <c r="G32" i="16"/>
  <c r="G31" i="16" s="1"/>
  <c r="F32" i="16"/>
  <c r="F31" i="16" s="1"/>
  <c r="H24" i="16"/>
  <c r="H23" i="16" s="1"/>
  <c r="H22" i="16" s="1"/>
  <c r="H21" i="16" s="1"/>
  <c r="G24" i="16"/>
  <c r="G23" i="16" s="1"/>
  <c r="G22" i="16" s="1"/>
  <c r="G21" i="16" s="1"/>
  <c r="F24" i="16"/>
  <c r="F23" i="16" s="1"/>
  <c r="F22" i="16" s="1"/>
  <c r="F21" i="16" s="1"/>
  <c r="H17" i="16"/>
  <c r="G17" i="16"/>
  <c r="F17" i="16"/>
  <c r="H14" i="16"/>
  <c r="G14" i="16"/>
  <c r="F14" i="16"/>
  <c r="G240" i="16" l="1"/>
  <c r="G227" i="16" s="1"/>
  <c r="G157" i="16"/>
  <c r="F240" i="16"/>
  <c r="F227" i="16" s="1"/>
  <c r="H240" i="16"/>
  <c r="H227" i="16" s="1"/>
  <c r="F157" i="16"/>
  <c r="H157" i="16"/>
  <c r="F44" i="16"/>
  <c r="F43" i="16" s="1"/>
  <c r="F42" i="16" s="1"/>
  <c r="F41" i="16" s="1"/>
  <c r="H44" i="16"/>
  <c r="H43" i="16" s="1"/>
  <c r="H42" i="16" s="1"/>
  <c r="H41" i="16" s="1"/>
  <c r="G44" i="16"/>
  <c r="G43" i="16" s="1"/>
  <c r="G42" i="16" s="1"/>
  <c r="G41" i="16" s="1"/>
  <c r="F490" i="16"/>
  <c r="F489" i="16" s="1"/>
  <c r="F487" i="16" s="1"/>
  <c r="F445" i="16"/>
  <c r="F377" i="16"/>
  <c r="F376" i="16" s="1"/>
  <c r="G377" i="16"/>
  <c r="G376" i="16" s="1"/>
  <c r="H377" i="16"/>
  <c r="H376" i="16" s="1"/>
  <c r="G358" i="16"/>
  <c r="G359" i="16"/>
  <c r="G322" i="16"/>
  <c r="G321" i="16" s="1"/>
  <c r="H322" i="16"/>
  <c r="H321" i="16" s="1"/>
  <c r="F322" i="16"/>
  <c r="F321" i="16" s="1"/>
  <c r="F75" i="16"/>
  <c r="F74" i="16" s="1"/>
  <c r="F73" i="16" s="1"/>
  <c r="G75" i="16"/>
  <c r="G74" i="16" s="1"/>
  <c r="G73" i="16" s="1"/>
  <c r="H75" i="16"/>
  <c r="H74" i="16" s="1"/>
  <c r="H73" i="16" s="1"/>
  <c r="G255" i="16"/>
  <c r="G254" i="16" s="1"/>
  <c r="F192" i="16"/>
  <c r="H255" i="16"/>
  <c r="H254" i="16" s="1"/>
  <c r="F255" i="16"/>
  <c r="F254" i="16" s="1"/>
  <c r="F253" i="16" s="1"/>
  <c r="F252" i="16" s="1"/>
  <c r="F251" i="16" s="1"/>
  <c r="H172" i="16"/>
  <c r="H171" i="16" s="1"/>
  <c r="H170" i="16" s="1"/>
  <c r="H169" i="16" s="1"/>
  <c r="F136" i="16"/>
  <c r="F135" i="16" s="1"/>
  <c r="F134" i="16" s="1"/>
  <c r="F133" i="16" s="1"/>
  <c r="G172" i="16"/>
  <c r="G171" i="16" s="1"/>
  <c r="G170" i="16" s="1"/>
  <c r="G169" i="16" s="1"/>
  <c r="H136" i="16"/>
  <c r="H135" i="16" s="1"/>
  <c r="H134" i="16" s="1"/>
  <c r="H133" i="16" s="1"/>
  <c r="G136" i="16"/>
  <c r="G135" i="16" s="1"/>
  <c r="G134" i="16" s="1"/>
  <c r="G133" i="16" s="1"/>
  <c r="F209" i="16"/>
  <c r="F208" i="16" s="1"/>
  <c r="H209" i="16"/>
  <c r="H208" i="16" s="1"/>
  <c r="F30" i="16"/>
  <c r="F29" i="16" s="1"/>
  <c r="F28" i="16" s="1"/>
  <c r="F314" i="16"/>
  <c r="F313" i="16" s="1"/>
  <c r="F302" i="16" s="1"/>
  <c r="F406" i="16"/>
  <c r="F358" i="16"/>
  <c r="F183" i="16"/>
  <c r="F182" i="16" s="1"/>
  <c r="F454" i="16"/>
  <c r="H108" i="16"/>
  <c r="H107" i="16" s="1"/>
  <c r="H106" i="16" s="1"/>
  <c r="H105" i="16" s="1"/>
  <c r="F107" i="16"/>
  <c r="F106" i="16" s="1"/>
  <c r="F105" i="16" s="1"/>
  <c r="G108" i="16"/>
  <c r="G107" i="16" s="1"/>
  <c r="G106" i="16" s="1"/>
  <c r="G105" i="16" s="1"/>
  <c r="G445" i="16"/>
  <c r="F415" i="16"/>
  <c r="F414" i="16" s="1"/>
  <c r="F413" i="16" s="1"/>
  <c r="H427" i="16"/>
  <c r="H426" i="16" s="1"/>
  <c r="H425" i="16" s="1"/>
  <c r="H424" i="16" s="1"/>
  <c r="G427" i="16"/>
  <c r="G426" i="16" s="1"/>
  <c r="G425" i="16" s="1"/>
  <c r="G424" i="16" s="1"/>
  <c r="H445" i="16"/>
  <c r="H30" i="16"/>
  <c r="H29" i="16" s="1"/>
  <c r="H28" i="16" s="1"/>
  <c r="F405" i="16"/>
  <c r="F404" i="16" s="1"/>
  <c r="H291" i="16"/>
  <c r="H290" i="16" s="1"/>
  <c r="F297" i="16"/>
  <c r="F296" i="16" s="1"/>
  <c r="H358" i="16"/>
  <c r="G291" i="16"/>
  <c r="G290" i="16" s="1"/>
  <c r="F291" i="16"/>
  <c r="F290" i="16" s="1"/>
  <c r="F222" i="16"/>
  <c r="F221" i="16" s="1"/>
  <c r="H222" i="16"/>
  <c r="H221" i="16" s="1"/>
  <c r="G222" i="16"/>
  <c r="G221" i="16" s="1"/>
  <c r="F427" i="16"/>
  <c r="F426" i="16" s="1"/>
  <c r="F425" i="16" s="1"/>
  <c r="F424" i="16" s="1"/>
  <c r="F13" i="16"/>
  <c r="F12" i="16" s="1"/>
  <c r="F11" i="16" s="1"/>
  <c r="F10" i="16" s="1"/>
  <c r="F9" i="16" s="1"/>
  <c r="H13" i="16"/>
  <c r="H12" i="16" s="1"/>
  <c r="H11" i="16" s="1"/>
  <c r="H10" i="16" s="1"/>
  <c r="H9" i="16" s="1"/>
  <c r="H369" i="16"/>
  <c r="F531" i="16"/>
  <c r="F530" i="16" s="1"/>
  <c r="F529" i="16" s="1"/>
  <c r="F528" i="16" s="1"/>
  <c r="F56" i="16"/>
  <c r="F55" i="16" s="1"/>
  <c r="F50" i="16" s="1"/>
  <c r="F152" i="16"/>
  <c r="G541" i="16"/>
  <c r="G540" i="16" s="1"/>
  <c r="G539" i="16" s="1"/>
  <c r="G538" i="16" s="1"/>
  <c r="G537" i="16" s="1"/>
  <c r="G536" i="16" s="1"/>
  <c r="G56" i="16"/>
  <c r="G55" i="16" s="1"/>
  <c r="G50" i="16" s="1"/>
  <c r="G405" i="16"/>
  <c r="G404" i="16" s="1"/>
  <c r="G403" i="16" s="1"/>
  <c r="G454" i="16"/>
  <c r="G302" i="16"/>
  <c r="H368" i="16"/>
  <c r="H490" i="16"/>
  <c r="H489" i="16" s="1"/>
  <c r="H487" i="16" s="1"/>
  <c r="F500" i="16"/>
  <c r="F498" i="16" s="1"/>
  <c r="F511" i="16"/>
  <c r="F510" i="16" s="1"/>
  <c r="G531" i="16"/>
  <c r="G530" i="16" s="1"/>
  <c r="G529" i="16" s="1"/>
  <c r="G528" i="16" s="1"/>
  <c r="G118" i="16"/>
  <c r="G117" i="16" s="1"/>
  <c r="G116" i="16" s="1"/>
  <c r="G115" i="16" s="1"/>
  <c r="F200" i="16"/>
  <c r="H56" i="16"/>
  <c r="H55" i="16" s="1"/>
  <c r="H50" i="16" s="1"/>
  <c r="F178" i="16"/>
  <c r="H191" i="16"/>
  <c r="H190" i="16" s="1"/>
  <c r="F279" i="16"/>
  <c r="G297" i="16"/>
  <c r="G296" i="16" s="1"/>
  <c r="H531" i="16"/>
  <c r="H530" i="16" s="1"/>
  <c r="H529" i="16" s="1"/>
  <c r="H528" i="16" s="1"/>
  <c r="H62" i="16"/>
  <c r="H61" i="16" s="1"/>
  <c r="G62" i="16"/>
  <c r="G61" i="16" s="1"/>
  <c r="F62" i="16"/>
  <c r="F61" i="16" s="1"/>
  <c r="G279" i="16"/>
  <c r="H297" i="16"/>
  <c r="H296" i="16" s="1"/>
  <c r="G369" i="16"/>
  <c r="H405" i="16"/>
  <c r="H404" i="16" s="1"/>
  <c r="H403" i="16" s="1"/>
  <c r="H513" i="16"/>
  <c r="H512" i="16"/>
  <c r="H511" i="16" s="1"/>
  <c r="H510" i="16" s="1"/>
  <c r="G99" i="16"/>
  <c r="G98" i="16" s="1"/>
  <c r="G100" i="16"/>
  <c r="G179" i="16"/>
  <c r="G490" i="16"/>
  <c r="G489" i="16" s="1"/>
  <c r="G488" i="16" s="1"/>
  <c r="G501" i="16"/>
  <c r="H118" i="16"/>
  <c r="H117" i="16" s="1"/>
  <c r="H116" i="16" s="1"/>
  <c r="H115" i="16" s="1"/>
  <c r="F368" i="16"/>
  <c r="G191" i="16"/>
  <c r="G190" i="16" s="1"/>
  <c r="G189" i="16" s="1"/>
  <c r="G13" i="16"/>
  <c r="G12" i="16" s="1"/>
  <c r="G11" i="16" s="1"/>
  <c r="G10" i="16" s="1"/>
  <c r="G9" i="16" s="1"/>
  <c r="G152" i="16"/>
  <c r="H152" i="16"/>
  <c r="H454" i="16"/>
  <c r="H541" i="16"/>
  <c r="H540" i="16" s="1"/>
  <c r="H539" i="16" s="1"/>
  <c r="H538" i="16" s="1"/>
  <c r="H537" i="16" s="1"/>
  <c r="H536" i="16" s="1"/>
  <c r="F541" i="16"/>
  <c r="F540" i="16" s="1"/>
  <c r="F539" i="16" s="1"/>
  <c r="F538" i="16" s="1"/>
  <c r="F537" i="16" s="1"/>
  <c r="F536" i="16" s="1"/>
  <c r="H499" i="16"/>
  <c r="H498" i="16"/>
  <c r="G499" i="16"/>
  <c r="G498" i="16"/>
  <c r="F100" i="16"/>
  <c r="F99" i="16"/>
  <c r="F98" i="16" s="1"/>
  <c r="G513" i="16"/>
  <c r="G512" i="16"/>
  <c r="G511" i="16" s="1"/>
  <c r="G510" i="16" s="1"/>
  <c r="H302" i="16"/>
  <c r="G30" i="16"/>
  <c r="G29" i="16" s="1"/>
  <c r="G28" i="16" s="1"/>
  <c r="H100" i="16"/>
  <c r="H179" i="16"/>
  <c r="H279" i="16"/>
  <c r="F369" i="16"/>
  <c r="H501" i="16"/>
  <c r="F513" i="16"/>
  <c r="G368" i="16"/>
  <c r="F214" i="16" l="1"/>
  <c r="F213" i="16" s="1"/>
  <c r="G214" i="16"/>
  <c r="G213" i="16" s="1"/>
  <c r="H214" i="16"/>
  <c r="H213" i="16" s="1"/>
  <c r="F357" i="16"/>
  <c r="F356" i="16" s="1"/>
  <c r="H189" i="16"/>
  <c r="F49" i="16"/>
  <c r="F20" i="16" s="1"/>
  <c r="H320" i="16"/>
  <c r="H319" i="16" s="1"/>
  <c r="H318" i="16" s="1"/>
  <c r="G320" i="16"/>
  <c r="G319" i="16" s="1"/>
  <c r="G318" i="16" s="1"/>
  <c r="F403" i="16"/>
  <c r="G444" i="16"/>
  <c r="G443" i="16" s="1"/>
  <c r="G442" i="16" s="1"/>
  <c r="H289" i="16"/>
  <c r="H282" i="16" s="1"/>
  <c r="H275" i="16" s="1"/>
  <c r="G289" i="16"/>
  <c r="G282" i="16" s="1"/>
  <c r="G275" i="16" s="1"/>
  <c r="H444" i="16"/>
  <c r="H443" i="16" s="1"/>
  <c r="H442" i="16" s="1"/>
  <c r="H423" i="16" s="1"/>
  <c r="F289" i="16"/>
  <c r="F282" i="16" s="1"/>
  <c r="F275" i="16" s="1"/>
  <c r="G357" i="16"/>
  <c r="G356" i="16" s="1"/>
  <c r="G355" i="16" s="1"/>
  <c r="H357" i="16"/>
  <c r="H356" i="16" s="1"/>
  <c r="F320" i="16"/>
  <c r="F319" i="16" s="1"/>
  <c r="F318" i="16" s="1"/>
  <c r="F509" i="16"/>
  <c r="G151" i="16"/>
  <c r="G150" i="16" s="1"/>
  <c r="G149" i="16" s="1"/>
  <c r="G114" i="16" s="1"/>
  <c r="H488" i="16"/>
  <c r="G509" i="16"/>
  <c r="H509" i="16"/>
  <c r="F444" i="16"/>
  <c r="F443" i="16" s="1"/>
  <c r="F442" i="16" s="1"/>
  <c r="F423" i="16" s="1"/>
  <c r="F191" i="16"/>
  <c r="F190" i="16" s="1"/>
  <c r="F189" i="16" s="1"/>
  <c r="F151" i="16"/>
  <c r="F150" i="16" s="1"/>
  <c r="F149" i="16" s="1"/>
  <c r="F114" i="16" s="1"/>
  <c r="G487" i="16"/>
  <c r="F499" i="16"/>
  <c r="H151" i="16"/>
  <c r="H150" i="16" s="1"/>
  <c r="H149" i="16" s="1"/>
  <c r="H114" i="16" s="1"/>
  <c r="H49" i="16"/>
  <c r="H20" i="16" s="1"/>
  <c r="F171" i="16"/>
  <c r="F170" i="16" s="1"/>
  <c r="F169" i="16" s="1"/>
  <c r="F488" i="16"/>
  <c r="G49" i="16"/>
  <c r="G20" i="16" s="1"/>
  <c r="F355" i="16" l="1"/>
  <c r="F354" i="16" s="1"/>
  <c r="F168" i="16"/>
  <c r="F19" i="16" s="1"/>
  <c r="G423" i="16"/>
  <c r="G422" i="16" s="1"/>
  <c r="H422" i="16"/>
  <c r="H168" i="16"/>
  <c r="H355" i="16"/>
  <c r="H354" i="16" s="1"/>
  <c r="G354" i="16"/>
  <c r="G168" i="16"/>
  <c r="F422" i="16"/>
  <c r="F560" i="16" l="1"/>
  <c r="H265" i="16" l="1"/>
  <c r="H264" i="16" s="1"/>
  <c r="H253" i="16" s="1"/>
  <c r="H252" i="16" s="1"/>
  <c r="H251" i="16" s="1"/>
  <c r="H19" i="16" s="1"/>
  <c r="G265" i="16"/>
  <c r="G264" i="16" s="1"/>
  <c r="G253" i="16" s="1"/>
  <c r="G252" i="16" s="1"/>
  <c r="G251" i="16" s="1"/>
  <c r="G19" i="16" s="1"/>
  <c r="H560" i="16" l="1"/>
  <c r="G560" i="16"/>
</calcChain>
</file>

<file path=xl/sharedStrings.xml><?xml version="1.0" encoding="utf-8"?>
<sst xmlns="http://schemas.openxmlformats.org/spreadsheetml/2006/main" count="2732" uniqueCount="636">
  <si>
    <t>02 0 00 00000</t>
  </si>
  <si>
    <t>02 3 00 00000</t>
  </si>
  <si>
    <t>01 0 00 00000</t>
  </si>
  <si>
    <t>01 1 00 00000</t>
  </si>
  <si>
    <t>01 1 01 20030</t>
  </si>
  <si>
    <t>03 0 00 00000</t>
  </si>
  <si>
    <t>06 3 00 00000</t>
  </si>
  <si>
    <t>Подпрограмма "Доступная среда"</t>
  </si>
  <si>
    <t>09 0 00 00000</t>
  </si>
  <si>
    <t>09 1 00 00000</t>
  </si>
  <si>
    <t>05 0 00 00000</t>
  </si>
  <si>
    <t>05 1 00 00000</t>
  </si>
  <si>
    <t>05 1 01 70590</t>
  </si>
  <si>
    <t>05 1 01 70610</t>
  </si>
  <si>
    <t>05 2 00 00000</t>
  </si>
  <si>
    <t>05 2 01 70590</t>
  </si>
  <si>
    <t>05 2 01 70610</t>
  </si>
  <si>
    <t>05 4 00 00000</t>
  </si>
  <si>
    <t>02 1 00 00000</t>
  </si>
  <si>
    <t>992</t>
  </si>
  <si>
    <t>02 2 00 00000</t>
  </si>
  <si>
    <t>02 3 02 93080</t>
  </si>
  <si>
    <t>02 5 00 00000</t>
  </si>
  <si>
    <t>02 5 01 70590</t>
  </si>
  <si>
    <t>Подпрограмма "Социальная поддержка семей и детей"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</si>
  <si>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</si>
  <si>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99 0 00 10040</t>
  </si>
  <si>
    <t>000</t>
  </si>
  <si>
    <t>0000</t>
  </si>
  <si>
    <t>Общегосударственные вопросы</t>
  </si>
  <si>
    <t>Обслуживание государственного и муниципального долга</t>
  </si>
  <si>
    <t>Резервные фонды</t>
  </si>
  <si>
    <t>Образование</t>
  </si>
  <si>
    <t>Общее образование</t>
  </si>
  <si>
    <t>Другие вопросы в области образования</t>
  </si>
  <si>
    <t>Пенсионное обеспечение</t>
  </si>
  <si>
    <t>Наименование</t>
  </si>
  <si>
    <t>Целевая статья</t>
  </si>
  <si>
    <t>Вид расходов</t>
  </si>
  <si>
    <t>Дошкольное образование</t>
  </si>
  <si>
    <t>0801</t>
  </si>
  <si>
    <t>Процентные платежи по муниципальному долгу</t>
  </si>
  <si>
    <t>Культура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</si>
  <si>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</si>
  <si>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Физическая культура и спорт</t>
  </si>
  <si>
    <t>Руководство и управление в сфере установленных функций</t>
  </si>
  <si>
    <t>0700</t>
  </si>
  <si>
    <t>0701</t>
  </si>
  <si>
    <t>0702</t>
  </si>
  <si>
    <t>0709</t>
  </si>
  <si>
    <t>1001</t>
  </si>
  <si>
    <t>0100</t>
  </si>
  <si>
    <t>0800</t>
  </si>
  <si>
    <t>1100</t>
  </si>
  <si>
    <t xml:space="preserve">Ведомство </t>
  </si>
  <si>
    <t>994</t>
  </si>
  <si>
    <t>0103</t>
  </si>
  <si>
    <t>0104</t>
  </si>
  <si>
    <t>0106</t>
  </si>
  <si>
    <t>Национальная экономика</t>
  </si>
  <si>
    <t>0400</t>
  </si>
  <si>
    <t>Социальная политика</t>
  </si>
  <si>
    <t>1000</t>
  </si>
  <si>
    <t>995</t>
  </si>
  <si>
    <t>Обеспечение деятельностит финансовых, налоговых и таможенных органов и органов финансового (финансово- бюджетного) надзора</t>
  </si>
  <si>
    <t>996</t>
  </si>
  <si>
    <t>Всего расходов</t>
  </si>
  <si>
    <t>Раздел, подраздел</t>
  </si>
  <si>
    <t>Транспорт</t>
  </si>
  <si>
    <t>0408</t>
  </si>
  <si>
    <t>0111</t>
  </si>
  <si>
    <t>0113</t>
  </si>
  <si>
    <t>1300</t>
  </si>
  <si>
    <t>Обслуживание государственного внутреннего  и муниципального долга</t>
  </si>
  <si>
    <t>Культура и  кинематография</t>
  </si>
  <si>
    <t>0804</t>
  </si>
  <si>
    <t>Охрана семьи и детства</t>
  </si>
  <si>
    <t>1004</t>
  </si>
  <si>
    <t>Реализация государственной политики в области приватизации и управления государственной и муниципальной собственностью</t>
  </si>
  <si>
    <t>Средства массовой информации</t>
  </si>
  <si>
    <t>1200</t>
  </si>
  <si>
    <t>Периодическая печать и издательства</t>
  </si>
  <si>
    <t>1202</t>
  </si>
  <si>
    <t>Национальная оборона</t>
  </si>
  <si>
    <t>0200</t>
  </si>
  <si>
    <t>0203</t>
  </si>
  <si>
    <t>Расходы, связанные с исполнением решений, принятых судебными органами</t>
  </si>
  <si>
    <t>Резервные средства</t>
  </si>
  <si>
    <t>870</t>
  </si>
  <si>
    <t>810</t>
  </si>
  <si>
    <t>к муниципальному правовому акту</t>
  </si>
  <si>
    <t>0707</t>
  </si>
  <si>
    <t>Социальное обеспечение населения</t>
  </si>
  <si>
    <t>1003</t>
  </si>
  <si>
    <t>Здравоохранение</t>
  </si>
  <si>
    <t>Другие вопросы в области здравоохранения</t>
  </si>
  <si>
    <t>0900</t>
  </si>
  <si>
    <t>0909</t>
  </si>
  <si>
    <t>Дорожное хозяйство (дорожные фонды)</t>
  </si>
  <si>
    <t>0409</t>
  </si>
  <si>
    <t>Руководство и управление в сфере установленных функций органов  местного самоуправления</t>
  </si>
  <si>
    <t xml:space="preserve">Председатель контрольно-счетной комиссии </t>
  </si>
  <si>
    <t>Субвенции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</t>
  </si>
  <si>
    <t>Субвенции на создание и обеспечение деятельности комиссий по делам несовершеннолетних и защите их прав</t>
  </si>
  <si>
    <t>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</si>
  <si>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Субвенции на реализацию отдельных государственных полномочий по созданию административных комиссий</t>
  </si>
  <si>
    <t>Оценка недвижимости, признание прав и регулирование отношений муниципальной собственности</t>
  </si>
  <si>
    <t>Функционирование высшего должностного лица субъекта российской федерации и органа местного самоуправления</t>
  </si>
  <si>
    <t>0102</t>
  </si>
  <si>
    <t xml:space="preserve">Функционирование Правительства Российской Федерации, высших исполнительных органов государственной власти, местных администраций </t>
  </si>
  <si>
    <t>Мобилизационная и вневойсковая подготовка</t>
  </si>
  <si>
    <t xml:space="preserve"> Субсидии юридическим лицам (кроме некомерческих организаций), индивидуальным предпринимателям, физическим лицам</t>
  </si>
  <si>
    <t>Проведение мероприятий для детей и молодежи</t>
  </si>
  <si>
    <t>Пенсии за выслугу лет муниципальным служащим</t>
  </si>
  <si>
    <t>Другие вопросы в области социальной политики</t>
  </si>
  <si>
    <t>1006</t>
  </si>
  <si>
    <t>630</t>
  </si>
  <si>
    <t>Реализация физкультурных и спортивно-массовых мероприятий; участие спортсменов в краевых, межрегиональных и международных физкультурных и спортивных мероприятиях, привлечение медицинского персонала, приобретение инвентаря и формы</t>
  </si>
  <si>
    <t>Обеспечение материального стимулирования организаторов физкультурно-массовой работы в поселениях</t>
  </si>
  <si>
    <t>Расходы на обеспечение деятельности (оказание услуг, выполнение работ) муниципальных учреждений</t>
  </si>
  <si>
    <t>Мероприятия по профилактике экстремизма и терроризма</t>
  </si>
  <si>
    <t>Обслуживание муниципального долга</t>
  </si>
  <si>
    <t>730</t>
  </si>
  <si>
    <t>Расходы по оплате договоров на выполнение работ, оказание услуг, связанных с капитальным ремонтом нефинансовых активов, полученных в аренду или безвозмездное пользование, закрепленных за муниципальными учреждениями на праве оперативного управления</t>
  </si>
  <si>
    <t>Расходы на приобретение муниципальными учреждениями недвижимого и особо ценного движимого имущества</t>
  </si>
  <si>
    <t>Иные закупки товаров, работ и услуг для обеспечения государственных (муниципальных) нужд</t>
  </si>
  <si>
    <t>240</t>
  </si>
  <si>
    <t>Расходы на выплаты персоналу государственных (муниципальных) органов</t>
  </si>
  <si>
    <t>120</t>
  </si>
  <si>
    <t>Уплата налогов, сборови иных платежей</t>
  </si>
  <si>
    <t xml:space="preserve">Исполнение судебных актов </t>
  </si>
  <si>
    <t>830</t>
  </si>
  <si>
    <t xml:space="preserve">Бюджетные инвестиции </t>
  </si>
  <si>
    <t>410</t>
  </si>
  <si>
    <t>Публичные нормативные социальные выплаты гражданам</t>
  </si>
  <si>
    <t>310</t>
  </si>
  <si>
    <t>Социальные выплаты гражданам, кроме публичных нормативных социальных выплат</t>
  </si>
  <si>
    <t>320</t>
  </si>
  <si>
    <t xml:space="preserve">Субсидии бюджетным учреждениям </t>
  </si>
  <si>
    <t>610</t>
  </si>
  <si>
    <t>Расходы на выплаты персоналу казенных учреждений</t>
  </si>
  <si>
    <t>110</t>
  </si>
  <si>
    <t>850</t>
  </si>
  <si>
    <t>Жилищно- коммунальное хозяйство</t>
  </si>
  <si>
    <t>0500</t>
  </si>
  <si>
    <t>Жилищное хозяйство</t>
  </si>
  <si>
    <t>0501</t>
  </si>
  <si>
    <t>Другие вопросы в области культуры, кинематографии</t>
  </si>
  <si>
    <t>Коммунальное хозяйство</t>
  </si>
  <si>
    <t>0502</t>
  </si>
  <si>
    <t>Исполнения обязательств по уплате взносов за капитальный ремонт общего имущества в многоквартирных домах</t>
  </si>
  <si>
    <t>Расходы на обеспечение деятельности (оказание услуг, выполнение работ) муниципальных учреждений (Спортивный комплекс "Луч")</t>
  </si>
  <si>
    <t xml:space="preserve">Субсидии автономным учреждениям </t>
  </si>
  <si>
    <t>620</t>
  </si>
  <si>
    <t>00 0 00 00000</t>
  </si>
  <si>
    <t>99 0 00 00000</t>
  </si>
  <si>
    <t>18 0 00 00000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</si>
  <si>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</si>
  <si>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07 0 00 00000</t>
  </si>
  <si>
    <t>Подпрограмма "Снижение рисков и смягчение последствий чрезвычайных ситуаций природного и техногенного характера в Приморском крае"</t>
  </si>
  <si>
    <t>07 1 00 00000</t>
  </si>
  <si>
    <t>11 0 00 00000</t>
  </si>
  <si>
    <t>11 1 00 00000</t>
  </si>
  <si>
    <t>11 2 00 00000</t>
  </si>
  <si>
    <t>18 1 00 00000</t>
  </si>
  <si>
    <t>18 1 03 20170</t>
  </si>
  <si>
    <t>12 0 00 00000</t>
  </si>
  <si>
    <t>12 1 00 00000</t>
  </si>
  <si>
    <t>12 2 00 00000</t>
  </si>
  <si>
    <t>17 0 00 00000</t>
  </si>
  <si>
    <t>06 0 00 00000</t>
  </si>
  <si>
    <t>Другие вопросы в области жилищно-коммунального хозяйства</t>
  </si>
  <si>
    <t>Субвенции на регистрацию и учет граждан, имеющих право на получение жилищных субсидий в связис переселением из районов Крайнего Севера и приравненных к ним местностей</t>
  </si>
  <si>
    <t>0505</t>
  </si>
  <si>
    <t>Сельское хозяйство и рыболовство</t>
  </si>
  <si>
    <t>0405</t>
  </si>
  <si>
    <t>05 3 00 00000</t>
  </si>
  <si>
    <t>02 6 00 00000</t>
  </si>
  <si>
    <t>06 6 00 00000</t>
  </si>
  <si>
    <t>99 9 99 59300</t>
  </si>
  <si>
    <t>Благоустройство</t>
  </si>
  <si>
    <t>0503</t>
  </si>
  <si>
    <t>Национальная безопасность и правоохранительная деятельность</t>
  </si>
  <si>
    <t>0300</t>
  </si>
  <si>
    <t xml:space="preserve">00 0 00 00000 </t>
  </si>
  <si>
    <t>12 2 03 00000</t>
  </si>
  <si>
    <t>Исполнение судебных актов</t>
  </si>
  <si>
    <t>06 6 01 S2320</t>
  </si>
  <si>
    <t>06 3 01 L4970</t>
  </si>
  <si>
    <t>Премии и гранты</t>
  </si>
  <si>
    <t>350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</si>
  <si>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</si>
  <si>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Социтальные выплаты гражданам, кроме публичных нормативных социальных выплат</t>
  </si>
  <si>
    <t>99 9 99 93130</t>
  </si>
  <si>
    <t>02 6 Е1 00000</t>
  </si>
  <si>
    <t>Субсидии из краевого бюджета бюджетам муниципальных образований Приморского края на комплектование книжных фондов и обеспечение информационно-техническим оборудованием библиотек</t>
  </si>
  <si>
    <t>Массовый спорт</t>
  </si>
  <si>
    <t>1102</t>
  </si>
  <si>
    <t>Основное мероприятие "Выполнение обязательств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родителей"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</si>
  <si>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</si>
  <si>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06 5 00 00000</t>
  </si>
  <si>
    <t>06 5 01 00000</t>
  </si>
  <si>
    <t>Основное мероприятие "Обеспечение граждан твердым топливом (дровами)"</t>
  </si>
  <si>
    <t>Субсидии бюджетам муниципальных образований Приморского края на обеспечение граждан твердым топливом (дровами)</t>
  </si>
  <si>
    <t>12 2 R1 00000</t>
  </si>
  <si>
    <t>Материальная поддержка студентов</t>
  </si>
  <si>
    <t>Софинансирование из местного бюджета субсидии бюджетам муниципальных образований Приморского края на обеспечение граждан твердым топливом (дровами)</t>
  </si>
  <si>
    <t>Софинансирование из местного бюджета субсидии из краевого бюджета бюджетам муниципальных образований Приморского края на комплектование книжных фондов и обеспечение информационно-техническим оборудованием библиотек</t>
  </si>
  <si>
    <t>05 3 01 S2540</t>
  </si>
  <si>
    <t>99 9 99 10010</t>
  </si>
  <si>
    <t>99 9 99 10020</t>
  </si>
  <si>
    <t>99 9 99 10030</t>
  </si>
  <si>
    <t>99 9 99 10050</t>
  </si>
  <si>
    <t>99 9 99 10060</t>
  </si>
  <si>
    <t>99 9 99 10070</t>
  </si>
  <si>
    <t>99 9 99 20240</t>
  </si>
  <si>
    <t>99 9 99 70590</t>
  </si>
  <si>
    <t>99 9 99 20220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</si>
  <si>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за счет средств краевого бюджета</t>
  </si>
  <si>
    <t>02 2 01 70590</t>
  </si>
  <si>
    <t>02 2 01 70600</t>
  </si>
  <si>
    <t>02 2 01 93060</t>
  </si>
  <si>
    <t>02 1 01 70590</t>
  </si>
  <si>
    <t>02 1 01 70600</t>
  </si>
  <si>
    <t>02 1 01 93070</t>
  </si>
  <si>
    <t>Основное мероприятие "Реализация образовательных программ дошкольного образования"</t>
  </si>
  <si>
    <t>02 1 01 00000</t>
  </si>
  <si>
    <t>06 6 03 00000</t>
  </si>
  <si>
    <t>06 6 03 S2620</t>
  </si>
  <si>
    <t>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</si>
  <si>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0703</t>
  </si>
  <si>
    <t>02 2 01 53030</t>
  </si>
  <si>
    <t>20 0 00 00000</t>
  </si>
  <si>
    <t>99 9 99 93180</t>
  </si>
  <si>
    <t>06 5 01 R0820</t>
  </si>
  <si>
    <t>02 6 Е1 93140</t>
  </si>
  <si>
    <t>6</t>
  </si>
  <si>
    <t>Субсидии бюджетам муниципальных образований Приморского края на организацию физкультурно-спортивной работы по месту жительства</t>
  </si>
  <si>
    <t>02 3 01 70590</t>
  </si>
  <si>
    <t xml:space="preserve"> Субсидии некомерческим организациям (за исключением государственных (муниципальных) учреждений, государственных корпораций (компаний), публично - правовых компаний</t>
  </si>
  <si>
    <t xml:space="preserve">Приложение № 9 </t>
  </si>
  <si>
    <t>2025 год</t>
  </si>
  <si>
    <t>2026 год</t>
  </si>
  <si>
    <t>(руб.)</t>
  </si>
  <si>
    <t>Софинансирование из местного бюджета  по субсидиям на государственную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</si>
  <si>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</si>
  <si>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05 3 01 L5190</t>
  </si>
  <si>
    <t>Субсидии из краевого бюджета бюджетам муниципальных образований Приморского края реализацию мероприятий по обеспечению жильем молодых семей</t>
  </si>
  <si>
    <t>Софинансирование из местного бюджета на реализацию мероприятий по обеспечению жильем молодых семей</t>
  </si>
  <si>
    <t>Софинансирование из местного бюджета на организацию физкультурно-спортивной работы по месту жительства</t>
  </si>
  <si>
    <t>Субсидии бюджетам муниципальных образований Приморского края на организацию транспортного обслуживания населения в границах муниципальных образований Приморского края</t>
  </si>
  <si>
    <t>12 1 01 S2410</t>
  </si>
  <si>
    <t>Софинансирование из местного бюджета  на организацию транспортного обслуживания населения в границах муниципальных образований Приморского края</t>
  </si>
  <si>
    <t>Субсидии бюджетам муниципальных образований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</si>
  <si>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Софинансирование из местного бюджета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</si>
  <si>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Проведение мероприятий по восстановлению воинских захоронений</t>
  </si>
  <si>
    <t>Субсидии из краевого бюджета бюджетам муниципальных образований Приморского края на на реализацию федеральной целевой программы "Увековечение памяти погибших при защите Отечества на 2019 - 2024 годы"</t>
  </si>
  <si>
    <t>19 1 01 L2990</t>
  </si>
  <si>
    <t>19 1 01 00000</t>
  </si>
  <si>
    <t>Субсидии бюджетам муниципальных образований на мероприятия по поддержке муниципальных программ по благоустройству территорий муниципальных образований</t>
  </si>
  <si>
    <t>Софинансирование из местного бюджета на мероприятия по поддержке муниципальных программ по благоустройству территорий муниципальных образований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</si>
  <si>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 Приморского края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</si>
  <si>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Приморского края</t>
  </si>
  <si>
    <t>Субвенции на обеспечения оздоровления и отдыха детей Приморского края (за исключением организации отдыха детей в каникулярное время)</t>
  </si>
  <si>
    <t>Субвенции бюджетам муниципальных образований Приморского края на обеспечение бесплатным питанием детей, обучающихся в муниципальных образовательных организациях Приморского края</t>
  </si>
  <si>
    <t>Субвенции бюджетам муниципальных образований на осуществление государственных полномочий органов опеки и попечительства в отношении несовершеннолетних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</si>
  <si>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</si>
  <si>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99 9 99 00000</t>
  </si>
  <si>
    <t>99 9 99 93100</t>
  </si>
  <si>
    <t>99 9 99 51180</t>
  </si>
  <si>
    <t>99 9 00 00000</t>
  </si>
  <si>
    <t>Субвенции на реализацию государственногых полномочий в сфере транспортного обслуживания по муниципальным маршрутам в границах муниципальных образований</t>
  </si>
  <si>
    <t>Региональный проект "Региональная и местная дорожная сеть"</t>
  </si>
  <si>
    <t>Региональный проект "Современная школа"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</si>
  <si>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</si>
  <si>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</si>
  <si>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Компенсационные выплаты за найм жилого помещения</t>
  </si>
  <si>
    <t xml:space="preserve"> Софинансирование из местного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</si>
  <si>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 1 02 S2020</t>
  </si>
  <si>
    <t>02 3 01 00000</t>
  </si>
  <si>
    <t>Расходы на обеспечение деятельности (оказание услуг, выполнение работ) муниципальных учреждений (ДЮСШ)</t>
  </si>
  <si>
    <t>Другие вопросы в области национальной экономики</t>
  </si>
  <si>
    <t>0412</t>
  </si>
  <si>
    <t>17 2 00 00000</t>
  </si>
  <si>
    <t>Основное мероприятие "Пропаганда и популяризация предпринимательской деятельности"</t>
  </si>
  <si>
    <t>17 2 03 00000</t>
  </si>
  <si>
    <t>Пропаганда и популяризация предпринимательской деятельности</t>
  </si>
  <si>
    <t>12 1 01 00000</t>
  </si>
  <si>
    <t>Благоустройство Шкотовского муниципального округа</t>
  </si>
  <si>
    <t>Подпрограмма "Развитие системы дошкольного образования"</t>
  </si>
  <si>
    <t>Основное мероприятие "Развитие инфраструктуры организаций дошкольного образования"</t>
  </si>
  <si>
    <t>02 1 02 00000</t>
  </si>
  <si>
    <t>02 2 01 00000</t>
  </si>
  <si>
    <t>02 2 02 00000</t>
  </si>
  <si>
    <t>Основное мероприятие "Создание условий для получения качественного общего образования"</t>
  </si>
  <si>
    <t>Основное мероприятие "Реализация образовательных программ общего образования"</t>
  </si>
  <si>
    <t>02 2 02 93150</t>
  </si>
  <si>
    <t>02 2 02 R3040</t>
  </si>
  <si>
    <t>02 2 02 70620</t>
  </si>
  <si>
    <t>Субсидии бюджетным учреждениям на питание обучающихся, мобилизованных граждан</t>
  </si>
  <si>
    <t>Основное мероприятие "Развитие материально – технической базы общеобразовательных учреждений Шкотовского муниципального округа (капитальные ремонты, благоустройство территорий, оформление рекреационных пространств)"</t>
  </si>
  <si>
    <t>02 2 03 00000</t>
  </si>
  <si>
    <t>Основное мероприятие региональный проект "Патриотическое воспитание граждан Российской Федерации</t>
  </si>
  <si>
    <t>Основное мероприятие "Реализация образовательных программ дополнительного образования"</t>
  </si>
  <si>
    <t>02 3 02 00000</t>
  </si>
  <si>
    <t>Основное мероприятие "Развитие системы отдыха, оздоровления и занятости детей и подростков на территории Шкотовского муниципального округа"</t>
  </si>
  <si>
    <t>02 3 02 20060</t>
  </si>
  <si>
    <t>Развитие системы отдыха, оздоровления и занятости детей и подростков на территории Шкотовского муниципального округа</t>
  </si>
  <si>
    <t>Подпрограмма "Совершенствование управления системой образования"</t>
  </si>
  <si>
    <t>02 5 01 00000</t>
  </si>
  <si>
    <t>Дополнительное образование детей</t>
  </si>
  <si>
    <t>Молодежная политика</t>
  </si>
  <si>
    <t>02 5 02 00000</t>
  </si>
  <si>
    <t>Основное мероприятие "Развитие кадрового потенциала в образовательных организациях Шкотовского муниципального округа"</t>
  </si>
  <si>
    <t>Муниципальная программа "Социальная поддержка населения Шкотовского муниципального округа на 2023-2027 годы"</t>
  </si>
  <si>
    <t>Подпрограмма "Социальная поддержка семей и детей""</t>
  </si>
  <si>
    <t>03 2 00 00000</t>
  </si>
  <si>
    <t>03 2 01 00000</t>
  </si>
  <si>
    <t>Основное мероприятие "Меры социальной поддержки семей, имеющих детей"</t>
  </si>
  <si>
    <t>02 5 02 20330</t>
  </si>
  <si>
    <t>Муниципальная программа "Развитие культуры Шкотовского муниципального округа Приморского края на 2021-2027 годы"</t>
  </si>
  <si>
    <t>Подпрограмма "Организация досуга и обеспечение населения Шкотовского округа услугами организации культуры" (клубная система)</t>
  </si>
  <si>
    <t>05 1 01 00000</t>
  </si>
  <si>
    <t>05 2 01 00000</t>
  </si>
  <si>
    <t>05 3 01 00000</t>
  </si>
  <si>
    <t>Подпрограмма "Поддержка учреждений культуры в Шкотовском муниципальном округе"</t>
  </si>
  <si>
    <t>Основное мероприятие "Обеспечение поддержки учреждений культуры в Шкотовском муниципальном округе"</t>
  </si>
  <si>
    <t xml:space="preserve">Подпрограмма "Осуществление руководства и управления в сфере установленных функций учреждения культуры Шкотовского округа " (финансово-методический центр) </t>
  </si>
  <si>
    <t>05 4 01 70590</t>
  </si>
  <si>
    <t>05 4 01 70610</t>
  </si>
  <si>
    <t>19 1 00 00000</t>
  </si>
  <si>
    <t>19 0 00 00000</t>
  </si>
  <si>
    <t>Основное мероприятие "Мероприятия историко-патриотической, патриотической, культурно-патриотической, спортивно-патриотической направленности"</t>
  </si>
  <si>
    <t>Муниципальная программа ""Патриотическое воспитание граждан, реализация государственной национальной политики и развитие институтов гражданского общества на территории Приморского края" на 2020-2027 годы"</t>
  </si>
  <si>
    <t>Мероприятия непрограммных направлений деятельности органов государственной власти</t>
  </si>
  <si>
    <t>Непрограммные мероприятия</t>
  </si>
  <si>
    <t>Непрограммные направления деятельности органов местного самоуправления Шкотовского муниципального округа</t>
  </si>
  <si>
    <t>0105</t>
  </si>
  <si>
    <t>99 9 99 51200</t>
  </si>
  <si>
    <t>99 9 99 93160</t>
  </si>
  <si>
    <t>07 1 01 20040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</si>
  <si>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 Шкотовского муниципального округа"</t>
  </si>
  <si>
    <t>Муниципальная программа "Развитие транспортного комплекса Шкотовского муниципального округа на 2022-2027 годы"</t>
  </si>
  <si>
    <t xml:space="preserve">Подпрограмма  "Развитие транспортного комплекса Шкотовского муниципального округа на 2022-2027 годы" </t>
  </si>
  <si>
    <t>Основное мероприятие "Организация транспортного обслуживания населения между поселениями в границах Шкотовского муниципального округа"</t>
  </si>
  <si>
    <t>Подпрограмма "Развитие дорожной отрасли в Шкотовском муниципальном округа на 2022-2027 годы"</t>
  </si>
  <si>
    <t>Основное мероприятие "Поддержка дорожного хозяйства Шкотовского муниципального округа"</t>
  </si>
  <si>
    <t>Ремонт автомобильных дорог муниципального значения на территории Шкотовского муниципального округа</t>
  </si>
  <si>
    <t>Содержание автомобильных дорог муниципального значения на территории Шкотовского муниципального округа</t>
  </si>
  <si>
    <t>Муниципальная программа "Развитие и поддержка малого и среднего предпринимательства в Шкотовском муниципальном округе на 2021-2027 годы</t>
  </si>
  <si>
    <t>Подпрограмма "Развитие и поддержка малого и среднего предпринимательства в Шкотовском муниципальномокруге на 2021-2027 годы"</t>
  </si>
  <si>
    <t>Муниципальная программа "Формирование здорового образа жизни и профилактика заболеваний в Шкотовском муниципальном округе на 2021-2027 годы"</t>
  </si>
  <si>
    <t>Подпрограмма  "Укрепление общественного здоровья в Шкотовском муниципальном округе на 2021-2027 годы"</t>
  </si>
  <si>
    <t>Совершенствование медико-гигиенического воспитания по профилактике заболеваний</t>
  </si>
  <si>
    <t>03 4 00 00000</t>
  </si>
  <si>
    <t>Подпрограмма "Социальная поддержка отдельных граждан в Шкотовском муниципальном округе"</t>
  </si>
  <si>
    <t>03 4 01 10090</t>
  </si>
  <si>
    <t>03 4 01 00000</t>
  </si>
  <si>
    <t>Основное мероприятие "Выплата пенсий и доплат к пенсии"</t>
  </si>
  <si>
    <t>Основное мероприятие "Меры социальной поддержки детей-сирот и детей, оставшихся без попечения родителей"</t>
  </si>
  <si>
    <t>03 2 02 00000</t>
  </si>
  <si>
    <t>03 2 02 93090</t>
  </si>
  <si>
    <t>Муниципальная программа "Обеспечение доступным жильем и качественными услугами жилищно-коммунального хозяйства населения Шкотовского округа на 2020-2027 годы"</t>
  </si>
  <si>
    <t>Подпрограмма "Обеспечение жильём молодых семей Шкотовского муниципального округа"</t>
  </si>
  <si>
    <t>06 3 01 00000</t>
  </si>
  <si>
    <t>Подпрограмма "Обеспечение жилыми помещениями детей-сирот, детей, оставшихся без попечения родителей, лиц из числа детей-сирот и детей, оставшихся без попечения родителей"</t>
  </si>
  <si>
    <t>03 3 00 00000</t>
  </si>
  <si>
    <t>Основное мероприятие "Мероприятия по адаптации приоритетных объектов социальной, транспортной, инженерной структуры для обеспечения доступности получения услуг инвалидами и другими маломобильными группами населения"</t>
  </si>
  <si>
    <t xml:space="preserve">Муниципальная программа "Обеспечение доступным жильём и качественными услугами жилищно-коммунального хозяйства населения сельских поселений Шкотовского муниципального округа на 2020-2027 годы" </t>
  </si>
  <si>
    <t>Муниципальная программа "Развитие физической культуры и спорта в Шкотовском муниципальном округе  на 2020-2027 годы"</t>
  </si>
  <si>
    <t>Подпрограмма "Развитие массовой физической культуры и спорта в Шкотовском муниципальном округе"</t>
  </si>
  <si>
    <t>09 1 01 S2190</t>
  </si>
  <si>
    <t>09 1 01 20130</t>
  </si>
  <si>
    <t>09 1 01 20120</t>
  </si>
  <si>
    <t>09 1 01 00000</t>
  </si>
  <si>
    <t>09 1 01 70590</t>
  </si>
  <si>
    <t>Муниципальная программа Шкотовского муниципального округа "Информационное общество" на 2020-2027 годы</t>
  </si>
  <si>
    <t>Подпрограмма "Информационная среда"</t>
  </si>
  <si>
    <t>11 2 01 00000</t>
  </si>
  <si>
    <t>Основное мероприятие "Информирование населения  Шкотовского муниципального округа</t>
  </si>
  <si>
    <t>Расходы на обеспечение деятельности (оказание услуг, выполнение работ) муниципальных учреждений (МБУ Редакция СМИ)</t>
  </si>
  <si>
    <t>11 2 01 70590</t>
  </si>
  <si>
    <t>1301</t>
  </si>
  <si>
    <t>99 9 99 10080</t>
  </si>
  <si>
    <t>0310</t>
  </si>
  <si>
    <t>Организация выполнения и осуществления мер пожарной безопасности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</si>
  <si>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</si>
  <si>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"Развитие цифровой экономики в Шкотовском муниципальном округе"</t>
  </si>
  <si>
    <t>Основное мероприятие "Реализация мероприятий по информационной безопасности"</t>
  </si>
  <si>
    <t>11 1 01 00000</t>
  </si>
  <si>
    <t>Реализация мероприятий по информационной безопасности</t>
  </si>
  <si>
    <t>11 1 01 20180</t>
  </si>
  <si>
    <t>Размещение социальной рекламы на объектах наружной рекламы, расположенных на территории Шкотовского муниципального округа</t>
  </si>
  <si>
    <t>11 2 01 20150</t>
  </si>
  <si>
    <t>11 2 01 20070</t>
  </si>
  <si>
    <t>Информирование населения о реализации муниципальных программ Шкотовского муниципального округа, социально значимых проектов и мероприятий на официальном сайте администрации Шкотовского муниципального округа</t>
  </si>
  <si>
    <t>Муниципальная программа Шкотовского муниципального округа "Безопасный город" на 2024-2027 годы</t>
  </si>
  <si>
    <t>Подпрограмма "Комплексные меры профилактики правонарушений, экстремизма и терроризма, незаконного потребления наркотических средств и психотропных веществ в Шкотовском муниципальном округе"</t>
  </si>
  <si>
    <t>Основное мероприятие "Профилактиа незаконного потребления наркотических средств и психотропных веществ в Шкотовском муниципальном округе</t>
  </si>
  <si>
    <t>18 1 01 20160</t>
  </si>
  <si>
    <t>18 1 01 00000</t>
  </si>
  <si>
    <t>Проведение мероприятий по профилактике и  незаконного потребления наркотических средств и психотропных веществ в Шкотовском муниципальном округе</t>
  </si>
  <si>
    <t xml:space="preserve">Основное мероприятие "Формирование нетерпимого отношения к проявлениям терроризма и экстремизма,   повышение уровня антитеррористической защищенности объектов </t>
  </si>
  <si>
    <t>02 5 02 20340</t>
  </si>
  <si>
    <t xml:space="preserve">Материальная поддержка педагогов, выпускники которых получили от 80-100 баллов по результатам сдачи ЕГЭ </t>
  </si>
  <si>
    <t>99 9 99 93120</t>
  </si>
  <si>
    <t>Подпрограмма "Создание условий для обеспечения качественными услугами жилищно-коммунального хозяйства Шкотовского муниципального округа"</t>
  </si>
  <si>
    <t>Основное мероприятие "Поддержка организаций коммунального хозяйства"</t>
  </si>
  <si>
    <t>06 6 02 00000</t>
  </si>
  <si>
    <t>06 6 02 60050</t>
  </si>
  <si>
    <t>06 6 02 60040</t>
  </si>
  <si>
    <t>Субсидии на возмещение затрат на оплату жилищных услуг и услуг отопления жилых помещений семей военослужащих в зоне СВО</t>
  </si>
  <si>
    <t>Подпрограмма "Подпрограмма "Обеспечение деятельности органов исполнительной власти""</t>
  </si>
  <si>
    <t>06 9 00 00000</t>
  </si>
  <si>
    <t>06 9 01 00000</t>
  </si>
  <si>
    <t>06 9 01 20320</t>
  </si>
  <si>
    <t>Основное мероприятие "Капитальный ремонт многоквартирных домов Шкотовского муниципального округа"</t>
  </si>
  <si>
    <t>Бюджетные инвестиции в объекты капитального строительства государственной (муниципальной) собственности</t>
  </si>
  <si>
    <t>Основное мероприятие "Поддержка муниципальных программ в сфере водоснабжения, водоотведения и водоочистки"</t>
  </si>
  <si>
    <t>06 6 01 00000</t>
  </si>
  <si>
    <t>Капитальный ремонт объектов централизованного водоотведения с. Анисимовка</t>
  </si>
  <si>
    <t>06 6 01 20350</t>
  </si>
  <si>
    <t>Софинансирование из местного бюджета мероприятий по проектированию и (или) строительству, реконструкции, модернизации и капитальному ремонту объектов водопроводно-канализационного хозяйства (Строительство уличного водовода с колонками в п. Подъяпольское)</t>
  </si>
  <si>
    <t>06 6 02 60060</t>
  </si>
  <si>
    <t>06 6 04 00000</t>
  </si>
  <si>
    <t>Основное мероприятие "Обустройство и содержание контейнерных площадок временного размещения ТКО на территории сельских поселений"</t>
  </si>
  <si>
    <t>06 6 04 20420</t>
  </si>
  <si>
    <t>Содержание и обслуживание казны Шкотовского муниципального округа</t>
  </si>
  <si>
    <t>Содержанае и обслуживание казны Шкотовского муниципального округа</t>
  </si>
  <si>
    <t>Софинансирование из местного бюджета на мероприятия по обеспечению комплексного развития сельских территорий (строительство и реконструкция (модернизация), капитальный ремонт объектов государственных или муниципальных дошкольных образовательных организаций</t>
  </si>
  <si>
    <t>02 2 07 00000</t>
  </si>
  <si>
    <t>Софинансирование из местного бюджета на мероприятия по обеспечению комплексного развития сельских территорий (строительство и реконструкция (модернизация), капитальный ремонт объектов государственных или муниципальных общеобразовательных организаций)</t>
  </si>
  <si>
    <t>02 2 07 L5764</t>
  </si>
  <si>
    <t>02 6 EВ 00000</t>
  </si>
  <si>
    <t>02 6 EВ 51790</t>
  </si>
  <si>
    <t>02 1 03 00000</t>
  </si>
  <si>
    <t>02 1 03 L5764</t>
  </si>
  <si>
    <t>Глава Шкотовского муниципального округа</t>
  </si>
  <si>
    <t>Субвенции на осуществление полномочий Российской Федерации по государственной регистрации актов гражданского состояния за счет средств краевого бюджета</t>
  </si>
  <si>
    <t>Основное мероприятие "Обеспечение жильём молодых семей Шкотовского муниципального округа"</t>
  </si>
  <si>
    <t xml:space="preserve">Подпрограмма "Организация обслуживания населения Шкотовского округа, комплектование и обеспечение сохранности библиотечных фондов библиотек поселений Шкотовского округа" (централизованная библиотечная система) </t>
  </si>
  <si>
    <t>Основное мероприятие "Обеспечение деятельности Муниципального казенного учреждения "Управление образованием"  Шкотовского муниципального округа"</t>
  </si>
  <si>
    <t>Развитие кадрового потенциала в образовательных организациях Шкотовского муниципального округа</t>
  </si>
  <si>
    <t>Дума Шкотовского муниципального округа</t>
  </si>
  <si>
    <t>Председатель Думы Шкотовского округа</t>
  </si>
  <si>
    <t>Депутаты Думы Шкотовского округа</t>
  </si>
  <si>
    <t>Представительские и иные прочие расходы в органах местного самоуправления Шкотовского муниципального округа</t>
  </si>
  <si>
    <t>03 3 01 20090</t>
  </si>
  <si>
    <t>03 2 01 93050</t>
  </si>
  <si>
    <t>03 3 01 00000</t>
  </si>
  <si>
    <t xml:space="preserve">Обеспечение беспрепятственного доступа инвалидов к объектам социальной инфраструктуры и информации </t>
  </si>
  <si>
    <t>Приспособление жилых помещений, в которых проживают инвалиды, и общего имущества многоквартирных домов к беспрепятственному доступу инвалидов</t>
  </si>
  <si>
    <t>03 3 01 20080</t>
  </si>
  <si>
    <t>05 4 01 00000</t>
  </si>
  <si>
    <t>Основное мероприятие "Обеспечение деятельности Муниципального казенного учреждения "Культурно-информационный методический центр"  Шкотовского муниципального округа"</t>
  </si>
  <si>
    <t>Закупка материальных, технических средств, используемых в целях предупреждения, а также при ликвидации чрезвычайной ситуации</t>
  </si>
  <si>
    <t>19 1 01 20270</t>
  </si>
  <si>
    <t>Софинансирование из местного бюджета края на на реализацию федеральной целевой программы "Увековечение памяти погибших при защите Отечества на 2019 - 2024 годы"</t>
  </si>
  <si>
    <t>Основное мероприятие "Облицовка фасада МБДОУ № 47 "Рябинушка пос. Штыково по адресу ул. Гидроузла 6"  проекта "Комплексное развитие поселка Штыково Шкотовского муниципального округа Приморского края "</t>
  </si>
  <si>
    <t>Реализация национального проекта "Образование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</si>
  <si>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по государственной регистрации актов гражданского состояния</t>
  </si>
  <si>
    <t>Муниципальная программа "Формирование современной городской среды Шкотовского муниципального округа" на 2024-2027 гг</t>
  </si>
  <si>
    <t>Муниципальная программа "Развитие образования Шкотовского муниципального округа" на 2024 – 2027 годы</t>
  </si>
  <si>
    <t>Подпрограмма "Развитие системы воспитания, дополнительного образования, отдыха, оздоровления и занятости детей и подростков Шкотовского муниципального округа"</t>
  </si>
  <si>
    <t xml:space="preserve">Подпрограмма "Патриотическое воспитание жителей Шкотовского муниципального округа Приморского края" 
</t>
  </si>
  <si>
    <t>Подпрограмма "Реализация образовательных программ общего образования"</t>
  </si>
  <si>
    <t>Основное мероприятие "Капитальный ремонт спортивной площадки МБУ СОШ № 15 в пос. Штыково"  проекта "Комплексное развитие поселка Штыково   Шкотовского муниципального округа Приморского края"</t>
  </si>
  <si>
    <t>Подпрограмма "Развитие дополнительного образования детей и реализация мероприятий молодёжной политики"</t>
  </si>
  <si>
    <t>02 5 02 80010</t>
  </si>
  <si>
    <t>07 1 01 20360</t>
  </si>
  <si>
    <t>99 9 99 10100</t>
  </si>
  <si>
    <t>17 2 03 20370</t>
  </si>
  <si>
    <t>Контрольно-счетная комиссия Шкотовского муниципального округа</t>
  </si>
  <si>
    <t>Администрация Шкотовского муниципального округа</t>
  </si>
  <si>
    <t>Муниципальное казенное учреждение "Управление  образованием"  Шкотовского муниципального округа Приморского края</t>
  </si>
  <si>
    <t>Субсидии на возмещение затрат на оплату услуг по обеспечению твердым топливом семей военнослужащих в зоне СВО</t>
  </si>
  <si>
    <t>Компенсационные выплаты на возмещение затрат многодетных семей на обеспечение земельных участков инженерной инфроструктурой ВКХ</t>
  </si>
  <si>
    <t>Шкотовского муниципального округа</t>
  </si>
  <si>
    <t>0406</t>
  </si>
  <si>
    <t>07 1 01 20380</t>
  </si>
  <si>
    <t>Водное хозяйство</t>
  </si>
  <si>
    <t>Мероприятия по локализации и ликвидации различных очагов повышенной опасности на участках водных объектов в связи с нарушением пропускной способности русел рек</t>
  </si>
  <si>
    <t>03 3 02 00000</t>
  </si>
  <si>
    <t>Основное мероприятие "Организация культурных и спортивных мероприятий, с участием людей с ограниченными возможностями"</t>
  </si>
  <si>
    <t>03 3 02 20020</t>
  </si>
  <si>
    <t>Организация культурных и спортивных мероприятий, с участием людей с ограниченными возможностями</t>
  </si>
  <si>
    <t>99 9 99 93010</t>
  </si>
  <si>
    <t>99 9 99 93030</t>
  </si>
  <si>
    <t>Субсидии бюджетам на подготовку проектов межевания земельных участков и на проведение кадастровых работ</t>
  </si>
  <si>
    <t>Основное мероприятие "Реализация проектов инициативного бюджетирования по направлению "Твой проект""</t>
  </si>
  <si>
    <t>06 5 01 93210</t>
  </si>
  <si>
    <t>05 3 А1 00000</t>
  </si>
  <si>
    <t>05 3 A1 55130</t>
  </si>
  <si>
    <t>Региональный проект "Культурная среда"</t>
  </si>
  <si>
    <t>Субсидии из краевого бюджета на развитие сети учреждений культурно-досугового типа</t>
  </si>
  <si>
    <t>Софинансирование из местного бюджета на развитие сети учреждений культурно-досугового типа</t>
  </si>
  <si>
    <t>02 2 03 S2751</t>
  </si>
  <si>
    <t>02 2 03 S2752</t>
  </si>
  <si>
    <t>14 0 00 00000</t>
  </si>
  <si>
    <t>Муниципальная программа "Комплексные кадастровые работы на территории Шкотовского муниципального округа Приморского края на период 2024-2027 годы"</t>
  </si>
  <si>
    <t>14 1 01 L5990</t>
  </si>
  <si>
    <t>Подпрограмма "Постановка на кадастровый учет земельных участков сельскохозяйственного назначения"</t>
  </si>
  <si>
    <t>Основное мероприятие  "Подготовка проектов межевания земельных участков и на проведение кадастровых работ"</t>
  </si>
  <si>
    <t>14 1 00 00000</t>
  </si>
  <si>
    <t>14 1 01 00000</t>
  </si>
  <si>
    <t>Финансовое обеспечение дорожной деятельности на автомобильных дорогах местного значения на территории Приморского края</t>
  </si>
  <si>
    <t>Софинансирование с местного бюджета на финансовое обеспечение дорожной деятельности на автомобильных дорогах местного значения на территории Приморского края</t>
  </si>
  <si>
    <t>муниципальное казенное учреждение  "Управление культуры" Шкотовского муниципального округа</t>
  </si>
  <si>
    <t>Субсидии бюджетам муниципальных округов на обеспечение комплексного развития сельских территорий (Обеспечение комплексного развития сельских территорий (строительство и реконструкция (модернизация), капитальный ремонт объектов государственных или муниципальных дошкольных образовательных организаций)</t>
  </si>
  <si>
    <t>Субсидии бюджетам муниципальных округов на обеспечение комплексного развития сельских территорий (Обеспечение комплексного развития сельских территорий (строительство и реконструкция (модернизация), капитальный ремонт объектов муниципальных общеобразовательных организаций, приобретение оборудования и транспортных средств)</t>
  </si>
  <si>
    <r>
      <t xml:space="preserve"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за счет средств краевого бюджета </t>
    </r>
    <r>
      <rPr>
        <b/>
        <sz val="12"/>
        <rFont val="Times New Roman"/>
        <family val="1"/>
        <charset val="204"/>
      </rPr>
      <t>(финансовое обеспечение государсчтвенных полномочий по обеспечению жилыми помещениями детей сирот)</t>
    </r>
  </si>
  <si>
    <t>09 1 P5 51390</t>
  </si>
  <si>
    <t>09 1 P5 00000</t>
  </si>
  <si>
    <t>Основное мероприятие 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 (Спорт - норма жизни)""</t>
  </si>
  <si>
    <t>Основное мероприятие "Развитие массовой физической культуры и спорта в Шкотовском муниципальном округе"</t>
  </si>
  <si>
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спортом. Строительство объекта: «Стадион на 300 мест а пгт. Шкотово Шкотовского округа Приморского края»</t>
  </si>
  <si>
    <t xml:space="preserve">Распределение бюджетных ассигнований бюджета Шкотовского муниципального округа на 2025 год и плановый период 2026 и 2027 годов в ведомственной структуре расходов бюджета </t>
  </si>
  <si>
    <t>Муниципальное казенное учреждение "Хозяйственное управление администрации" Шкотовского муниципального округа</t>
  </si>
  <si>
    <t>2027 год</t>
  </si>
  <si>
    <t xml:space="preserve">Отдел </t>
  </si>
  <si>
    <t xml:space="preserve">Местный бюджет </t>
  </si>
  <si>
    <t>Управление имущественных и земельных отношений</t>
  </si>
  <si>
    <t>Отдел по делам гражданской обороны, чрезвычайным ситуациям</t>
  </si>
  <si>
    <t>Отдел по программному обеспечению и информационной безопасности</t>
  </si>
  <si>
    <t>Управление экономики и инвестиций</t>
  </si>
  <si>
    <t>Краевой бюджет</t>
  </si>
  <si>
    <t>Субсидии бюджетам муниципальных образований Приморского края на приобретение подвижного состава пассажирского транспорта общего пользования</t>
  </si>
  <si>
    <t>12 1 01 S2770</t>
  </si>
  <si>
    <t>Софинансирование из местного бюджета  на на приобретение подвижного состава пассажирского транспорта общего пользования</t>
  </si>
  <si>
    <t>Отдел бухгалтерского учета и отчетности</t>
  </si>
  <si>
    <t>Управление жизнеобеспечения</t>
  </si>
  <si>
    <t>Софинансирование из местного бюджета на реализацию проектов инициативного бюджетирования по направлению "Твой проект" (Мероприятие № 1)</t>
  </si>
  <si>
    <t>Реализация проектов инициативного бюджетирования по направлению "Твой проект" (Мероприятие 1)</t>
  </si>
  <si>
    <t>Реализация проектов инициативного бюджетирования по направлению "Твой проект" (Мероприятие № 2)</t>
  </si>
  <si>
    <t>Софинансирование из местного бюджета на реализацию проектов инициативного бюджетирования по направлению "Твой проект" (Мероприятие № 2)</t>
  </si>
  <si>
    <t>Подпрограмма "Обеспечение качества ритуальных услуг на территории Шкотовского муниципального округа"</t>
  </si>
  <si>
    <t>12 2 R1 SД002</t>
  </si>
  <si>
    <t>12 2 03 2Д019</t>
  </si>
  <si>
    <t>МАУ ФСК ЛУЧ</t>
  </si>
  <si>
    <t>Отдел по работе с общественными организациями, молодежной политике и спорту</t>
  </si>
  <si>
    <t>Субсидии бюджетам муниципальных образований Приморского края на прибретение и поставку спортивного инвентаря, спортивного оборудования и иного имущества для развития массового спорта</t>
  </si>
  <si>
    <t>09 1 01 S2230</t>
  </si>
  <si>
    <t>Управление образованием</t>
  </si>
  <si>
    <t>Реализация проектов инициативного бюджетирования по направлению "Молодежный бюджет" (Мероприятие № 1)</t>
  </si>
  <si>
    <t>Софинансирование из местного бюджета на реализацию проектов инициативного бюджетирования по направлению "Молодежный бюджет" (Мероприятие № 1)</t>
  </si>
  <si>
    <t>Реализация проектов инициативного бюджетирования по направлению "Молодежный бюджет" (Мероприятие № 2)</t>
  </si>
  <si>
    <t>Софинансирование из местного бюджета на реализацию проектов инициативного бюджетирования по направлению "Молодежный бюджет" (Мероприятие № 2)</t>
  </si>
  <si>
    <t>Управдение Культурой</t>
  </si>
  <si>
    <t>Субсидии из краевого бюджета бюджетам муниципальных образований Приморского края на обеспечение развития и укрепления материально-технической базы муниципальных домов культуры</t>
  </si>
  <si>
    <t>Софинансирование из местного бюджета субсидии из краевого бюджета бюджетам муниципальных образований Приморского края  на обеспечение развития и укрепления материально-технической базы муниципальных домов культуры</t>
  </si>
  <si>
    <t>05 3 01 S2470</t>
  </si>
  <si>
    <t>Субсидии из краевого бюджета бюджетам муниципальных образований Приморского края на модернизацию муниципальных библиотек</t>
  </si>
  <si>
    <t>Софинансирование из местного бюджета субсидии из краевого бюджета бюджетам муниципальных образований Приморского края на модернизацию муниципальных библиотек</t>
  </si>
  <si>
    <t>05 3 01 S2510</t>
  </si>
  <si>
    <t>05 3 01 L4670</t>
  </si>
  <si>
    <t>Субсидии бюджетам муниципальных образований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</si>
  <si>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Софинансирование из местного бюджета  по субсидиям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</si>
  <si>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основных мер государственной поддержки в сфере занятости населения по организации временного трудоустройства несовершеннолетних граждан в возрасте от 14 до 18 лет в свободное от учебы время</t>
  </si>
  <si>
    <t>02 3 02 94050</t>
  </si>
  <si>
    <t>02 2 03 S2340</t>
  </si>
  <si>
    <t xml:space="preserve"> Софинансирование из местного бюджета на финансовое обеспечение мероприятий по капитальному ремонту зданий и благоустройству территорий</t>
  </si>
  <si>
    <t>Хозяйственное управление администрации</t>
  </si>
  <si>
    <t>МБУ Редакция СМИ</t>
  </si>
  <si>
    <t>12 1 01 А2410</t>
  </si>
  <si>
    <t>Организация транспортного обслуживания населения в границах муниципальных образований Приморского края</t>
  </si>
  <si>
    <t>Содержание незаселенного муниципального жилья Шкотовского муниципального округа</t>
  </si>
  <si>
    <t>99 9 99 20210</t>
  </si>
  <si>
    <t>Меропрятия по обустройству и содержанию контейнерных площадок</t>
  </si>
  <si>
    <t>Осуществление деятельности по обращению с животными без владельцев, обитающими на территориях муниципального округа</t>
  </si>
  <si>
    <t>Субвенции бюджетам муниципальных образований Приморского края на реализацию государственных полномочий по организации мероприятий при осуществлении деятельности по обращению с животными без владельцев</t>
  </si>
  <si>
    <t>Муниципальная программа Реализация молодежной политики и поддержка социально ориентированных и иных общественных организаций на территории Шкотовского муниципального округа" на 2022 – 2030 годы</t>
  </si>
  <si>
    <t>15 0 00 00000</t>
  </si>
  <si>
    <t>Подпрограмма "Реализация молодежной политики на территории  Шкотовского муниципального округа"</t>
  </si>
  <si>
    <t>15 1 00 00000</t>
  </si>
  <si>
    <t>Комплекс процессных мероприятий  "Реализация мероприятий направленных на формирование и развитие гражданского, патриотического, духовно-нравственного воспитания молодежи"</t>
  </si>
  <si>
    <t>15 1 01 00000</t>
  </si>
  <si>
    <t>15 1 01 20050</t>
  </si>
  <si>
    <t>15 2 01 00000</t>
  </si>
  <si>
    <t>Подпрограмма  "Поддержка социально ориентированных и иных общественных организаций на территории Шкотовского муниципального округа"</t>
  </si>
  <si>
    <t>15 2 00 00000</t>
  </si>
  <si>
    <t>Комплекс процессных мероприятий "Реализация мероприятий по поддержке общественных объединений, направленных на развитие институтов гражданского общества"</t>
  </si>
  <si>
    <t>Поддержка социально ориентированных и иных общественных организаций</t>
  </si>
  <si>
    <t xml:space="preserve">Гражданско-патриотическое и духовно-нравственное воспитание молодежи </t>
  </si>
  <si>
    <t>Информационное обеспечение молодежной политики</t>
  </si>
  <si>
    <t>Комплекс процессных мероприятий  "Информационное обеспечение молодежной политики"</t>
  </si>
  <si>
    <t>15 1 02 00000</t>
  </si>
  <si>
    <t>15 1 02 20280</t>
  </si>
  <si>
    <t>15 1 03 00000</t>
  </si>
  <si>
    <t>15 1 03 20290</t>
  </si>
  <si>
    <t>15 2 01 20300</t>
  </si>
  <si>
    <t xml:space="preserve"> Комплекс процессных мероприятий  "Проведение мероприятий для детей и молодежи"</t>
  </si>
  <si>
    <t>Финансовое управление</t>
  </si>
  <si>
    <t>20 3 00 00000</t>
  </si>
  <si>
    <t>20 3 01 00000</t>
  </si>
  <si>
    <t>20 3 01 S2170</t>
  </si>
  <si>
    <t>Оказание ритуальных услуг по захоронению лиц, не имеющих родственников</t>
  </si>
  <si>
    <t>Содержание общественных кладбищ Шкотовского муниципального округа</t>
  </si>
  <si>
    <t>Отдел пресс-службы</t>
  </si>
  <si>
    <t>Управление делами</t>
  </si>
  <si>
    <t>Софинансирование из местного бюджета на прибретение и поставку спортивного инвентаря, спортивного оборудования и иного имущества для развития массового спорта</t>
  </si>
  <si>
    <t>20 4 01 00000</t>
  </si>
  <si>
    <t>Комплекс процессных мероприятий "Осуществление деятельности по обращению с животными без владельцев, обитающими на территориях муниципального округа"</t>
  </si>
  <si>
    <t>20 4 00 00000</t>
  </si>
  <si>
    <t>Резервный фонд Администрации Шкотовского муниципального округа по ликвидации чрезвычайных ситуаций природного и техногенного характера</t>
  </si>
  <si>
    <t>99 9 99 10061</t>
  </si>
  <si>
    <t>12 2 03 9Д019</t>
  </si>
  <si>
    <t>12 2 03 9Д020</t>
  </si>
  <si>
    <t>Подпрограмма "Содержание территории Шкотовского муниципального округа"</t>
  </si>
  <si>
    <t>20 4 03 00000</t>
  </si>
  <si>
    <t>20 4 03 20450</t>
  </si>
  <si>
    <t>20 4 3 93040</t>
  </si>
  <si>
    <t>Основное мероприятие " Улучшение санитарного состояния и эстетического вида территории муниципального округа"</t>
  </si>
  <si>
    <t>20 4 01 20440</t>
  </si>
  <si>
    <t>20 2 00 00000</t>
  </si>
  <si>
    <t>20 2 01 00000</t>
  </si>
  <si>
    <t>Подпрограмма Благоустройство дворовых территорий детских и спортивных площадок Шкотовского муниципального округа</t>
  </si>
  <si>
    <t>Основное мероприятие "Развитие сферы ритуальных услуг на территории Шкотовского муниципального округа"</t>
  </si>
  <si>
    <t>20 4 02 00000</t>
  </si>
  <si>
    <t>20 4 02 S2361</t>
  </si>
  <si>
    <t>20 4 02 S2362</t>
  </si>
  <si>
    <t>20 4 04 00000</t>
  </si>
  <si>
    <t>Комплекс процессных мероприятий "Улучшение санитарного состояния ритуальных услуг на территории Шкотовского муниципального округа"</t>
  </si>
  <si>
    <t>20 4 04 20430</t>
  </si>
  <si>
    <t>20 4 04 20260</t>
  </si>
  <si>
    <t>20 2 01 S2610</t>
  </si>
  <si>
    <t>Основное мероприятие "Благоустройство дворовых территорий, детских и спортивных площадок"</t>
  </si>
  <si>
    <t>20 4 03 93040</t>
  </si>
  <si>
    <t xml:space="preserve"> от __________2024 г  №        - МПА   </t>
  </si>
  <si>
    <t>21 0 00 00000</t>
  </si>
  <si>
    <t>21 1 00 00000</t>
  </si>
  <si>
    <t>21 1 01 20310</t>
  </si>
  <si>
    <t>Подпрограмма "Противодействие коррупции в Шкотовском муниципальном округе на 2022-2025 годы"</t>
  </si>
  <si>
    <t>Муниципальная пограмма "Противодействие коррупции в Шкотовском муниципальном округе на 2022 - 2025 годы"</t>
  </si>
  <si>
    <t>Обеспечение защиты прав и законных интересов граждан, общества и государства от коррупции, устранение причин и условий, порождающих коррупцию в Шкотовском муниципальном округе</t>
  </si>
  <si>
    <t>Резервный фонд Администрации Шкотовского муниципального округа</t>
  </si>
  <si>
    <t>18 1 03 00000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</si>
</sst>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000"/>
    <numFmt numFmtId="166" formatCode="0.0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b/>
      <sz val="10"/>
      <color indexed="8"/>
      <name val="Arial Cyr"/>
    </font>
    <font>
      <sz val="12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b/>
      <sz val="12"/>
      <color rgb="FFFF0000"/>
      <name val="Arial Cyr"/>
      <charset val="204"/>
    </font>
    <font>
      <sz val="12"/>
      <color rgb="FFFF0000"/>
      <name val="Arial Cyr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2"/>
      <color theme="1"/>
      <name val="Times New Roman"/>
      <family val="1"/>
      <charset val="204"/>
    </font>
    <font>
      <b/>
      <sz val="12"/>
      <color theme="1"/>
      <name val="Arial Cyr"/>
      <charset val="204"/>
    </font>
    <font>
      <sz val="12"/>
      <color theme="1"/>
      <name val="Arial Cyr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1">
      <alignment vertical="top" wrapText="1"/>
    </xf>
    <xf numFmtId="0" fontId="1" fillId="0" borderId="0"/>
    <xf numFmtId="164" fontId="1" fillId="0" borderId="0" applyFont="0" applyFill="0" applyBorder="0" applyAlignment="0" applyProtection="0"/>
  </cellStyleXfs>
  <cellXfs count="135">
    <xf numFmtId="0" fontId="0" fillId="0" borderId="0" xfId="0"/>
    <xf numFmtId="0" fontId="0" fillId="2" borderId="0" xfId="0" applyFill="1"/>
    <xf numFmtId="0" fontId="5" fillId="2" borderId="0" xfId="0" applyFont="1" applyFill="1"/>
    <xf numFmtId="0" fontId="10" fillId="2" borderId="0" xfId="0" applyFont="1" applyFill="1"/>
    <xf numFmtId="0" fontId="6" fillId="2" borderId="0" xfId="0" applyFont="1" applyFill="1" applyAlignment="1">
      <alignment wrapText="1"/>
    </xf>
    <xf numFmtId="0" fontId="9" fillId="2" borderId="0" xfId="0" applyFont="1" applyFill="1"/>
    <xf numFmtId="0" fontId="2" fillId="2" borderId="0" xfId="0" applyFont="1" applyFill="1"/>
    <xf numFmtId="0" fontId="5" fillId="2" borderId="2" xfId="0" applyFont="1" applyFill="1" applyBorder="1" applyAlignment="1">
      <alignment horizontal="center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4" fontId="3" fillId="2" borderId="0" xfId="0" applyNumberFormat="1" applyFont="1" applyFill="1"/>
    <xf numFmtId="4" fontId="6" fillId="2" borderId="2" xfId="0" applyNumberFormat="1" applyFont="1" applyFill="1" applyBorder="1" applyAlignment="1">
      <alignment horizontal="center" vertical="center"/>
    </xf>
    <xf numFmtId="0" fontId="4" fillId="2" borderId="0" xfId="0" applyFont="1" applyFill="1"/>
    <xf numFmtId="4" fontId="4" fillId="2" borderId="0" xfId="0" applyNumberFormat="1" applyFont="1" applyFill="1"/>
    <xf numFmtId="0" fontId="12" fillId="2" borderId="0" xfId="0" applyFont="1" applyFill="1"/>
    <xf numFmtId="2" fontId="12" fillId="2" borderId="0" xfId="0" applyNumberFormat="1" applyFont="1" applyFill="1" applyAlignment="1">
      <alignment vertical="top"/>
    </xf>
    <xf numFmtId="2" fontId="3" fillId="2" borderId="0" xfId="0" applyNumberFormat="1" applyFont="1" applyFill="1" applyAlignment="1">
      <alignment vertical="top"/>
    </xf>
    <xf numFmtId="4" fontId="3" fillId="2" borderId="0" xfId="0" applyNumberFormat="1" applyFont="1" applyFill="1" applyAlignment="1">
      <alignment wrapText="1"/>
    </xf>
    <xf numFmtId="0" fontId="11" fillId="2" borderId="0" xfId="0" applyFont="1" applyFill="1"/>
    <xf numFmtId="2" fontId="10" fillId="2" borderId="0" xfId="0" applyNumberFormat="1" applyFont="1" applyFill="1" applyAlignment="1">
      <alignment vertical="top"/>
    </xf>
    <xf numFmtId="0" fontId="10" fillId="2" borderId="0" xfId="0" applyNumberFormat="1" applyFont="1" applyFill="1" applyAlignment="1">
      <alignment wrapText="1"/>
    </xf>
    <xf numFmtId="0" fontId="9" fillId="2" borderId="0" xfId="0" applyNumberFormat="1" applyFont="1" applyFill="1" applyAlignment="1">
      <alignment wrapText="1"/>
    </xf>
    <xf numFmtId="0" fontId="2" fillId="2" borderId="0" xfId="0" applyNumberFormat="1" applyFont="1" applyFill="1" applyAlignment="1">
      <alignment wrapText="1"/>
    </xf>
    <xf numFmtId="0" fontId="5" fillId="2" borderId="0" xfId="0" applyNumberFormat="1" applyFont="1" applyFill="1" applyAlignment="1">
      <alignment wrapText="1"/>
    </xf>
    <xf numFmtId="0" fontId="5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3" fillId="2" borderId="0" xfId="0" applyNumberFormat="1" applyFont="1" applyFill="1" applyAlignment="1">
      <alignment wrapText="1"/>
    </xf>
    <xf numFmtId="0" fontId="12" fillId="2" borderId="0" xfId="0" applyNumberFormat="1" applyFont="1" applyFill="1" applyAlignment="1">
      <alignment wrapText="1"/>
    </xf>
    <xf numFmtId="4" fontId="4" fillId="2" borderId="0" xfId="0" applyNumberFormat="1" applyFont="1" applyFill="1" applyAlignment="1">
      <alignment wrapText="1"/>
    </xf>
    <xf numFmtId="4" fontId="10" fillId="2" borderId="0" xfId="0" applyNumberFormat="1" applyFont="1" applyFill="1" applyAlignment="1">
      <alignment wrapText="1"/>
    </xf>
    <xf numFmtId="4" fontId="9" fillId="2" borderId="0" xfId="0" applyNumberFormat="1" applyFont="1" applyFill="1" applyAlignment="1">
      <alignment wrapText="1"/>
    </xf>
    <xf numFmtId="4" fontId="2" fillId="2" borderId="0" xfId="0" applyNumberFormat="1" applyFont="1" applyFill="1" applyAlignment="1">
      <alignment wrapText="1"/>
    </xf>
    <xf numFmtId="4" fontId="5" fillId="2" borderId="0" xfId="0" applyNumberFormat="1" applyFont="1" applyFill="1" applyAlignment="1">
      <alignment wrapText="1"/>
    </xf>
    <xf numFmtId="4" fontId="12" fillId="2" borderId="0" xfId="0" applyNumberFormat="1" applyFont="1" applyFill="1" applyAlignment="1">
      <alignment wrapText="1"/>
    </xf>
    <xf numFmtId="0" fontId="10" fillId="2" borderId="0" xfId="0" applyNumberFormat="1" applyFont="1" applyFill="1"/>
    <xf numFmtId="0" fontId="9" fillId="2" borderId="0" xfId="0" applyNumberFormat="1" applyFont="1" applyFill="1"/>
    <xf numFmtId="0" fontId="2" fillId="2" borderId="0" xfId="0" applyNumberFormat="1" applyFont="1" applyFill="1"/>
    <xf numFmtId="0" fontId="5" fillId="2" borderId="0" xfId="0" applyNumberFormat="1" applyFont="1" applyFill="1"/>
    <xf numFmtId="0" fontId="4" fillId="2" borderId="0" xfId="0" applyNumberFormat="1" applyFont="1" applyFill="1"/>
    <xf numFmtId="0" fontId="3" fillId="2" borderId="0" xfId="0" applyNumberFormat="1" applyFont="1" applyFill="1"/>
    <xf numFmtId="0" fontId="12" fillId="2" borderId="0" xfId="0" applyNumberFormat="1" applyFont="1" applyFill="1"/>
    <xf numFmtId="0" fontId="11" fillId="2" borderId="0" xfId="0" applyNumberFormat="1" applyFont="1" applyFill="1"/>
    <xf numFmtId="0" fontId="5" fillId="2" borderId="0" xfId="0" applyFont="1" applyFill="1" applyAlignment="1">
      <alignment horizontal="right"/>
    </xf>
    <xf numFmtId="0" fontId="2" fillId="2" borderId="0" xfId="0" applyFont="1" applyFill="1" applyAlignment="1">
      <alignment horizontal="right"/>
    </xf>
    <xf numFmtId="4" fontId="6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  <xf numFmtId="4" fontId="5" fillId="2" borderId="2" xfId="3" applyNumberFormat="1" applyFont="1" applyFill="1" applyBorder="1" applyAlignment="1">
      <alignment horizontal="center" vertical="center"/>
    </xf>
    <xf numFmtId="0" fontId="5" fillId="2" borderId="2" xfId="1" applyNumberFormat="1" applyFont="1" applyFill="1" applyBorder="1" applyAlignment="1" applyProtection="1">
      <alignment horizontal="center" vertical="center" wrapText="1"/>
    </xf>
    <xf numFmtId="4" fontId="5" fillId="2" borderId="8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/>
    </xf>
    <xf numFmtId="3" fontId="5" fillId="2" borderId="2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wrapText="1"/>
    </xf>
    <xf numFmtId="4" fontId="3" fillId="2" borderId="0" xfId="0" applyNumberFormat="1" applyFont="1" applyFill="1" applyAlignment="1">
      <alignment horizontal="center" wrapText="1"/>
    </xf>
    <xf numFmtId="0" fontId="3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4" fontId="2" fillId="2" borderId="2" xfId="0" applyNumberFormat="1" applyFont="1" applyFill="1" applyBorder="1" applyAlignment="1">
      <alignment horizontal="center"/>
    </xf>
    <xf numFmtId="0" fontId="2" fillId="2" borderId="2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0" fontId="2" fillId="2" borderId="2" xfId="1" applyNumberFormat="1" applyFont="1" applyFill="1" applyBorder="1" applyAlignment="1" applyProtection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4" fontId="18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shrinkToFit="1"/>
    </xf>
    <xf numFmtId="4" fontId="6" fillId="2" borderId="2" xfId="0" applyNumberFormat="1" applyFont="1" applyFill="1" applyBorder="1" applyAlignment="1">
      <alignment horizontal="center" vertical="center" shrinkToFit="1"/>
    </xf>
    <xf numFmtId="4" fontId="6" fillId="2" borderId="10" xfId="0" applyNumberFormat="1" applyFont="1" applyFill="1" applyBorder="1" applyAlignment="1">
      <alignment horizontal="center" vertical="center" shrinkToFit="1"/>
    </xf>
    <xf numFmtId="165" fontId="2" fillId="2" borderId="0" xfId="0" applyNumberFormat="1" applyFont="1" applyFill="1" applyBorder="1" applyAlignment="1">
      <alignment horizontal="center" vertical="center"/>
    </xf>
    <xf numFmtId="49" fontId="19" fillId="2" borderId="2" xfId="0" applyNumberFormat="1" applyFont="1" applyFill="1" applyBorder="1" applyAlignment="1">
      <alignment horizontal="center" vertical="center" wrapText="1"/>
    </xf>
    <xf numFmtId="165" fontId="5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166" fontId="2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shrinkToFit="1"/>
    </xf>
    <xf numFmtId="49" fontId="5" fillId="2" borderId="2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wrapText="1"/>
    </xf>
    <xf numFmtId="4" fontId="2" fillId="2" borderId="8" xfId="0" applyNumberFormat="1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wrapText="1"/>
    </xf>
    <xf numFmtId="0" fontId="4" fillId="2" borderId="0" xfId="0" applyNumberFormat="1" applyFont="1" applyFill="1" applyBorder="1"/>
    <xf numFmtId="0" fontId="3" fillId="2" borderId="0" xfId="0" applyNumberFormat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2" fillId="2" borderId="2" xfId="1" applyNumberFormat="1" applyFont="1" applyFill="1" applyBorder="1" applyAlignment="1" applyProtection="1">
      <alignment horizontal="center" vertical="top" wrapText="1"/>
    </xf>
    <xf numFmtId="4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wrapText="1"/>
    </xf>
    <xf numFmtId="3" fontId="2" fillId="2" borderId="6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shrinkToFit="1"/>
    </xf>
    <xf numFmtId="0" fontId="15" fillId="2" borderId="2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5" fillId="2" borderId="2" xfId="0" applyNumberFormat="1" applyFont="1" applyFill="1" applyBorder="1" applyAlignment="1">
      <alignment horizontal="center" vertical="center" wrapText="1"/>
    </xf>
    <xf numFmtId="49" fontId="15" fillId="2" borderId="2" xfId="0" applyNumberFormat="1" applyFont="1" applyFill="1" applyBorder="1" applyAlignment="1">
      <alignment horizontal="center" vertical="center"/>
    </xf>
    <xf numFmtId="49" fontId="15" fillId="2" borderId="2" xfId="0" applyNumberFormat="1" applyFont="1" applyFill="1" applyBorder="1" applyAlignment="1">
      <alignment horizontal="center" vertical="center" shrinkToFit="1"/>
    </xf>
    <xf numFmtId="4" fontId="15" fillId="2" borderId="2" xfId="0" applyNumberFormat="1" applyFont="1" applyFill="1" applyBorder="1" applyAlignment="1">
      <alignment horizontal="center" vertical="center"/>
    </xf>
    <xf numFmtId="0" fontId="17" fillId="2" borderId="0" xfId="0" applyFont="1" applyFill="1" applyAlignment="1">
      <alignment wrapText="1"/>
    </xf>
    <xf numFmtId="4" fontId="17" fillId="2" borderId="0" xfId="0" applyNumberFormat="1" applyFont="1" applyFill="1" applyAlignment="1">
      <alignment wrapText="1"/>
    </xf>
    <xf numFmtId="0" fontId="16" fillId="2" borderId="0" xfId="0" applyNumberFormat="1" applyFont="1" applyFill="1"/>
    <xf numFmtId="0" fontId="16" fillId="2" borderId="0" xfId="0" applyFont="1" applyFill="1"/>
    <xf numFmtId="0" fontId="15" fillId="2" borderId="2" xfId="2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 wrapText="1"/>
    </xf>
    <xf numFmtId="0" fontId="2" fillId="2" borderId="7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/>
    </xf>
    <xf numFmtId="4" fontId="13" fillId="2" borderId="8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 shrinkToFit="1"/>
    </xf>
    <xf numFmtId="49" fontId="6" fillId="2" borderId="2" xfId="0" applyNumberFormat="1" applyFont="1" applyFill="1" applyBorder="1" applyAlignment="1">
      <alignment horizontal="center" vertical="center" shrinkToFit="1"/>
    </xf>
    <xf numFmtId="0" fontId="2" fillId="2" borderId="2" xfId="0" applyNumberFormat="1" applyFont="1" applyFill="1" applyBorder="1" applyAlignment="1">
      <alignment horizontal="center" wrapText="1"/>
    </xf>
    <xf numFmtId="49" fontId="5" fillId="2" borderId="2" xfId="0" applyNumberFormat="1" applyFont="1" applyFill="1" applyBorder="1" applyAlignment="1">
      <alignment horizontal="center" vertical="center" wrapText="1" shrinkToFit="1"/>
    </xf>
    <xf numFmtId="0" fontId="5" fillId="2" borderId="2" xfId="0" applyFont="1" applyFill="1" applyBorder="1" applyAlignment="1">
      <alignment horizontal="center" wrapText="1"/>
    </xf>
    <xf numFmtId="4" fontId="14" fillId="2" borderId="8" xfId="0" applyNumberFormat="1" applyFont="1" applyFill="1" applyBorder="1" applyAlignment="1">
      <alignment horizontal="center" vertical="center" wrapText="1"/>
    </xf>
    <xf numFmtId="11" fontId="2" fillId="2" borderId="2" xfId="0" applyNumberFormat="1" applyFont="1" applyFill="1" applyBorder="1" applyAlignment="1">
      <alignment horizontal="center" vertical="center"/>
    </xf>
    <xf numFmtId="14" fontId="2" fillId="2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right"/>
    </xf>
    <xf numFmtId="2" fontId="6" fillId="2" borderId="0" xfId="0" applyNumberFormat="1" applyFont="1" applyFill="1" applyAlignment="1">
      <alignment horizontal="center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wrapText="1"/>
    </xf>
  </cellXfs>
  <cellStyles count="4">
    <cellStyle name="xl33" xfId="1"/>
    <cellStyle name="Обычный" xfId="0" builtinId="0"/>
    <cellStyle name="Обычный_Приложение 6, 7 раздел подраздел" xfId="2"/>
    <cellStyle name="Финансовый" xfId="3" builtinId="3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6"/>
  <sheetViews>
    <sheetView showGridLines="0" tabSelected="1" view="pageBreakPreview" topLeftCell="A64" zoomScaleSheetLayoutView="100" workbookViewId="0">
      <selection activeCell="D66" sqref="D66"/>
    </sheetView>
  </sheetViews>
  <sheetFormatPr defaultColWidth="8.88671875" defaultRowHeight="13.2" outlineLevelRow="5" x14ac:dyDescent="0.25"/>
  <cols>
    <col min="1" max="1" width="53.44140625" style="3" customWidth="1"/>
    <col min="2" max="2" width="11.33203125" style="3" customWidth="1"/>
    <col min="3" max="3" width="11.6640625" style="3" customWidth="1"/>
    <col min="4" max="4" width="15.88671875" style="3" customWidth="1"/>
    <col min="5" max="5" width="9.33203125" style="3" customWidth="1"/>
    <col min="6" max="6" width="20.5546875" style="3" customWidth="1"/>
    <col min="7" max="7" width="21.5546875" style="25" customWidth="1"/>
    <col min="8" max="8" width="21.109375" style="3" customWidth="1"/>
    <col min="9" max="9" width="24" style="26" hidden="1" customWidth="1"/>
    <col min="10" max="10" width="46.6640625" style="36" hidden="1" customWidth="1"/>
    <col min="11" max="11" width="17.5546875" style="41" hidden="1" customWidth="1"/>
    <col min="12" max="12" width="22.5546875" style="3" hidden="1" customWidth="1"/>
    <col min="13" max="16384" width="8.88671875" style="3"/>
  </cols>
  <sheetData>
    <row r="1" spans="1:11" ht="17.399999999999999" customHeight="1" x14ac:dyDescent="0.3">
      <c r="A1" s="2"/>
      <c r="B1" s="2"/>
      <c r="C1" s="50"/>
      <c r="D1" s="133" t="s">
        <v>240</v>
      </c>
      <c r="E1" s="133"/>
      <c r="F1" s="133"/>
      <c r="G1" s="133"/>
      <c r="H1" s="133"/>
    </row>
    <row r="2" spans="1:11" ht="16.5" customHeight="1" x14ac:dyDescent="0.3">
      <c r="A2" s="2"/>
      <c r="B2" s="2"/>
      <c r="C2" s="50"/>
      <c r="D2" s="133" t="s">
        <v>90</v>
      </c>
      <c r="E2" s="133"/>
      <c r="F2" s="133"/>
      <c r="G2" s="133"/>
      <c r="H2" s="133"/>
    </row>
    <row r="3" spans="1:11" ht="16.5" customHeight="1" x14ac:dyDescent="0.3">
      <c r="A3" s="2"/>
      <c r="B3" s="2"/>
      <c r="C3" s="133" t="s">
        <v>477</v>
      </c>
      <c r="D3" s="133"/>
      <c r="E3" s="133"/>
      <c r="F3" s="133"/>
      <c r="G3" s="133"/>
      <c r="H3" s="133"/>
    </row>
    <row r="4" spans="1:11" s="5" customFormat="1" ht="15.6" x14ac:dyDescent="0.3">
      <c r="A4" s="4"/>
      <c r="B4" s="4"/>
      <c r="C4" s="134" t="s">
        <v>627</v>
      </c>
      <c r="D4" s="134"/>
      <c r="E4" s="134"/>
      <c r="F4" s="134"/>
      <c r="G4" s="134"/>
      <c r="H4" s="134"/>
      <c r="I4" s="27"/>
      <c r="J4" s="37"/>
      <c r="K4" s="42"/>
    </row>
    <row r="5" spans="1:11" s="6" customFormat="1" ht="40.5" customHeight="1" x14ac:dyDescent="0.3">
      <c r="A5" s="132" t="s">
        <v>516</v>
      </c>
      <c r="B5" s="132"/>
      <c r="C5" s="132"/>
      <c r="D5" s="132"/>
      <c r="E5" s="132"/>
      <c r="F5" s="132"/>
      <c r="G5" s="132"/>
      <c r="H5" s="132"/>
      <c r="I5" s="28"/>
      <c r="J5" s="38"/>
      <c r="K5" s="43"/>
    </row>
    <row r="6" spans="1:11" s="5" customFormat="1" ht="23.25" customHeight="1" x14ac:dyDescent="0.3">
      <c r="A6" s="2"/>
      <c r="B6" s="2"/>
      <c r="C6" s="2"/>
      <c r="D6" s="2"/>
      <c r="E6" s="2"/>
      <c r="F6" s="49"/>
      <c r="G6" s="131" t="s">
        <v>243</v>
      </c>
      <c r="H6" s="131"/>
      <c r="I6" s="27"/>
      <c r="J6" s="37"/>
      <c r="K6" s="42"/>
    </row>
    <row r="7" spans="1:11" s="2" customFormat="1" ht="69" customHeight="1" x14ac:dyDescent="0.3">
      <c r="A7" s="7" t="s">
        <v>36</v>
      </c>
      <c r="B7" s="7" t="s">
        <v>54</v>
      </c>
      <c r="C7" s="7" t="s">
        <v>67</v>
      </c>
      <c r="D7" s="7" t="s">
        <v>37</v>
      </c>
      <c r="E7" s="7" t="s">
        <v>38</v>
      </c>
      <c r="F7" s="7" t="s">
        <v>241</v>
      </c>
      <c r="G7" s="8" t="s">
        <v>242</v>
      </c>
      <c r="H7" s="9" t="s">
        <v>518</v>
      </c>
      <c r="I7" s="29" t="s">
        <v>519</v>
      </c>
      <c r="J7" s="39"/>
      <c r="K7" s="44"/>
    </row>
    <row r="8" spans="1:11" s="2" customFormat="1" ht="18.75" customHeight="1" x14ac:dyDescent="0.3">
      <c r="A8" s="7">
        <v>1</v>
      </c>
      <c r="B8" s="7">
        <v>2</v>
      </c>
      <c r="C8" s="7">
        <v>3</v>
      </c>
      <c r="D8" s="7">
        <v>4</v>
      </c>
      <c r="E8" s="7">
        <v>5</v>
      </c>
      <c r="F8" s="10" t="s">
        <v>236</v>
      </c>
      <c r="G8" s="11">
        <v>7</v>
      </c>
      <c r="H8" s="12">
        <v>8</v>
      </c>
      <c r="I8" s="30"/>
      <c r="J8" s="39"/>
      <c r="K8" s="44"/>
    </row>
    <row r="9" spans="1:11" s="15" customFormat="1" ht="31.2" x14ac:dyDescent="0.25">
      <c r="A9" s="13" t="s">
        <v>472</v>
      </c>
      <c r="B9" s="13">
        <v>991</v>
      </c>
      <c r="C9" s="14" t="s">
        <v>28</v>
      </c>
      <c r="D9" s="13" t="s">
        <v>154</v>
      </c>
      <c r="E9" s="14" t="s">
        <v>27</v>
      </c>
      <c r="F9" s="51">
        <f>F10</f>
        <v>2854570.24</v>
      </c>
      <c r="G9" s="51">
        <f t="shared" ref="G9:H12" si="0">G10</f>
        <v>2875020.24</v>
      </c>
      <c r="H9" s="51">
        <f t="shared" si="0"/>
        <v>2875020.24</v>
      </c>
      <c r="I9" s="32"/>
      <c r="J9" s="23"/>
      <c r="K9" s="46"/>
    </row>
    <row r="10" spans="1:11" s="15" customFormat="1" ht="15.6" x14ac:dyDescent="0.25">
      <c r="A10" s="13" t="s">
        <v>29</v>
      </c>
      <c r="B10" s="13">
        <v>991</v>
      </c>
      <c r="C10" s="14" t="s">
        <v>51</v>
      </c>
      <c r="D10" s="13" t="s">
        <v>154</v>
      </c>
      <c r="E10" s="14" t="s">
        <v>27</v>
      </c>
      <c r="F10" s="51">
        <f>F11</f>
        <v>2854570.24</v>
      </c>
      <c r="G10" s="51">
        <f t="shared" si="0"/>
        <v>2875020.24</v>
      </c>
      <c r="H10" s="51">
        <f t="shared" si="0"/>
        <v>2875020.24</v>
      </c>
      <c r="I10" s="32"/>
      <c r="J10" s="23"/>
      <c r="K10" s="46"/>
    </row>
    <row r="11" spans="1:11" s="15" customFormat="1" ht="46.8" x14ac:dyDescent="0.25">
      <c r="A11" s="7" t="s">
        <v>64</v>
      </c>
      <c r="B11" s="7">
        <v>991</v>
      </c>
      <c r="C11" s="10" t="s">
        <v>58</v>
      </c>
      <c r="D11" s="7" t="s">
        <v>154</v>
      </c>
      <c r="E11" s="10" t="s">
        <v>27</v>
      </c>
      <c r="F11" s="52">
        <f>F12</f>
        <v>2854570.24</v>
      </c>
      <c r="G11" s="52">
        <f t="shared" si="0"/>
        <v>2875020.24</v>
      </c>
      <c r="H11" s="52">
        <f t="shared" si="0"/>
        <v>2875020.24</v>
      </c>
      <c r="I11" s="32"/>
      <c r="J11" s="23"/>
      <c r="K11" s="46"/>
    </row>
    <row r="12" spans="1:11" s="15" customFormat="1" ht="46.8" x14ac:dyDescent="0.25">
      <c r="A12" s="53" t="s">
        <v>336</v>
      </c>
      <c r="B12" s="7">
        <v>991</v>
      </c>
      <c r="C12" s="10" t="s">
        <v>58</v>
      </c>
      <c r="D12" s="7" t="s">
        <v>155</v>
      </c>
      <c r="E12" s="10" t="s">
        <v>27</v>
      </c>
      <c r="F12" s="52">
        <f>F13</f>
        <v>2854570.24</v>
      </c>
      <c r="G12" s="52">
        <f t="shared" si="0"/>
        <v>2875020.24</v>
      </c>
      <c r="H12" s="52">
        <f t="shared" si="0"/>
        <v>2875020.24</v>
      </c>
      <c r="I12" s="32"/>
      <c r="J12" s="23"/>
      <c r="K12" s="46"/>
    </row>
    <row r="13" spans="1:11" s="15" customFormat="1" ht="31.2" x14ac:dyDescent="0.25">
      <c r="A13" s="7" t="s">
        <v>334</v>
      </c>
      <c r="B13" s="7">
        <v>991</v>
      </c>
      <c r="C13" s="10" t="s">
        <v>58</v>
      </c>
      <c r="D13" s="7" t="s">
        <v>270</v>
      </c>
      <c r="E13" s="10" t="s">
        <v>27</v>
      </c>
      <c r="F13" s="52">
        <f>F14+F17</f>
        <v>2854570.24</v>
      </c>
      <c r="G13" s="52">
        <f>G14+G17</f>
        <v>2875020.24</v>
      </c>
      <c r="H13" s="52">
        <f>H14+H17</f>
        <v>2875020.24</v>
      </c>
      <c r="I13" s="32"/>
      <c r="J13" s="23"/>
      <c r="K13" s="46"/>
    </row>
    <row r="14" spans="1:11" s="15" customFormat="1" ht="15.6" x14ac:dyDescent="0.25">
      <c r="A14" s="7" t="s">
        <v>335</v>
      </c>
      <c r="B14" s="7">
        <v>991</v>
      </c>
      <c r="C14" s="10" t="s">
        <v>58</v>
      </c>
      <c r="D14" s="7" t="s">
        <v>267</v>
      </c>
      <c r="E14" s="10" t="s">
        <v>27</v>
      </c>
      <c r="F14" s="52">
        <f>F15</f>
        <v>577520.16</v>
      </c>
      <c r="G14" s="52">
        <f t="shared" ref="G14:H14" si="1">G15</f>
        <v>506862.2</v>
      </c>
      <c r="H14" s="52">
        <f t="shared" si="1"/>
        <v>506862.2</v>
      </c>
      <c r="I14" s="32"/>
      <c r="J14" s="23"/>
      <c r="K14" s="46"/>
    </row>
    <row r="15" spans="1:11" s="15" customFormat="1" ht="31.2" x14ac:dyDescent="0.25">
      <c r="A15" s="7" t="s">
        <v>100</v>
      </c>
      <c r="B15" s="7">
        <v>991</v>
      </c>
      <c r="C15" s="10" t="s">
        <v>58</v>
      </c>
      <c r="D15" s="7" t="s">
        <v>210</v>
      </c>
      <c r="E15" s="10" t="s">
        <v>27</v>
      </c>
      <c r="F15" s="52">
        <f>F16</f>
        <v>577520.16</v>
      </c>
      <c r="G15" s="52">
        <f>G16</f>
        <v>506862.2</v>
      </c>
      <c r="H15" s="52">
        <f>H16</f>
        <v>506862.2</v>
      </c>
      <c r="I15" s="32"/>
      <c r="J15" s="23"/>
      <c r="K15" s="46">
        <v>5</v>
      </c>
    </row>
    <row r="16" spans="1:11" s="15" customFormat="1" ht="75" x14ac:dyDescent="0.25">
      <c r="A16" s="54" t="s">
        <v>125</v>
      </c>
      <c r="B16" s="7">
        <v>991</v>
      </c>
      <c r="C16" s="10" t="s">
        <v>58</v>
      </c>
      <c r="D16" s="7" t="s">
        <v>210</v>
      </c>
      <c r="E16" s="7">
        <v>240</v>
      </c>
      <c r="F16" s="52">
        <v>577520.16</v>
      </c>
      <c r="G16" s="52">
        <v>506862.2</v>
      </c>
      <c r="H16" s="52">
        <v>506862.2</v>
      </c>
      <c r="I16" s="32" t="s">
        <v>472</v>
      </c>
      <c r="J16" s="23" t="s">
        <v>520</v>
      </c>
      <c r="K16" s="46">
        <v>5</v>
      </c>
    </row>
    <row r="17" spans="1:11" s="15" customFormat="1" ht="15.6" x14ac:dyDescent="0.25">
      <c r="A17" s="7" t="s">
        <v>101</v>
      </c>
      <c r="B17" s="7">
        <v>991</v>
      </c>
      <c r="C17" s="10" t="s">
        <v>58</v>
      </c>
      <c r="D17" s="7" t="s">
        <v>212</v>
      </c>
      <c r="E17" s="10" t="s">
        <v>27</v>
      </c>
      <c r="F17" s="52">
        <f>F18</f>
        <v>2277050.08</v>
      </c>
      <c r="G17" s="52">
        <f>G18</f>
        <v>2368158.04</v>
      </c>
      <c r="H17" s="52">
        <f>H18</f>
        <v>2368158.04</v>
      </c>
      <c r="I17" s="32"/>
      <c r="J17" s="23"/>
      <c r="K17" s="46">
        <v>5</v>
      </c>
    </row>
    <row r="18" spans="1:11" s="15" customFormat="1" ht="75" x14ac:dyDescent="0.25">
      <c r="A18" s="7" t="s">
        <v>127</v>
      </c>
      <c r="B18" s="7">
        <v>991</v>
      </c>
      <c r="C18" s="10" t="s">
        <v>58</v>
      </c>
      <c r="D18" s="7" t="s">
        <v>212</v>
      </c>
      <c r="E18" s="10" t="s">
        <v>128</v>
      </c>
      <c r="F18" s="52">
        <v>2277050.08</v>
      </c>
      <c r="G18" s="52">
        <v>2368158.04</v>
      </c>
      <c r="H18" s="52">
        <v>2368158.04</v>
      </c>
      <c r="I18" s="32" t="s">
        <v>472</v>
      </c>
      <c r="J18" s="23" t="s">
        <v>520</v>
      </c>
      <c r="K18" s="46">
        <v>5</v>
      </c>
    </row>
    <row r="19" spans="1:11" s="15" customFormat="1" ht="31.2" x14ac:dyDescent="0.25">
      <c r="A19" s="13" t="s">
        <v>473</v>
      </c>
      <c r="B19" s="13">
        <v>992</v>
      </c>
      <c r="C19" s="14" t="s">
        <v>28</v>
      </c>
      <c r="D19" s="13" t="s">
        <v>154</v>
      </c>
      <c r="E19" s="14" t="s">
        <v>27</v>
      </c>
      <c r="F19" s="17">
        <f>F20+F98+F105+F114+F168+F251+F269+F275+F318+F340+F347</f>
        <v>520916559.50999999</v>
      </c>
      <c r="G19" s="17">
        <f>G20+G98+G105+G114+G168+G251+G269+G275+G318+G340+G347</f>
        <v>461775696.47000003</v>
      </c>
      <c r="H19" s="17">
        <f>H20+H98+H105+H114+H168+H251+H269+H275+H318+H340+H347</f>
        <v>350049227.17000002</v>
      </c>
      <c r="I19" s="32"/>
      <c r="J19" s="23"/>
      <c r="K19" s="46"/>
    </row>
    <row r="20" spans="1:11" s="15" customFormat="1" ht="15.6" x14ac:dyDescent="0.25">
      <c r="A20" s="13" t="s">
        <v>29</v>
      </c>
      <c r="B20" s="13">
        <v>992</v>
      </c>
      <c r="C20" s="14" t="s">
        <v>51</v>
      </c>
      <c r="D20" s="13" t="s">
        <v>154</v>
      </c>
      <c r="E20" s="14" t="s">
        <v>27</v>
      </c>
      <c r="F20" s="17">
        <f>F21+F28+F36+F41+F49</f>
        <v>176183096.5</v>
      </c>
      <c r="G20" s="17">
        <f>G21+G28+G36+G41+G49</f>
        <v>160954294.5</v>
      </c>
      <c r="H20" s="17">
        <f>H21+H28+H36+H41+H49</f>
        <v>162638609.5</v>
      </c>
      <c r="I20" s="32"/>
      <c r="J20" s="23"/>
      <c r="K20" s="46"/>
    </row>
    <row r="21" spans="1:11" s="15" customFormat="1" ht="46.8" x14ac:dyDescent="0.25">
      <c r="A21" s="7" t="s">
        <v>107</v>
      </c>
      <c r="B21" s="7">
        <v>992</v>
      </c>
      <c r="C21" s="10" t="s">
        <v>108</v>
      </c>
      <c r="D21" s="7" t="s">
        <v>154</v>
      </c>
      <c r="E21" s="10" t="s">
        <v>27</v>
      </c>
      <c r="F21" s="52">
        <f>F22</f>
        <v>4044315.13</v>
      </c>
      <c r="G21" s="52">
        <f t="shared" ref="G21:H21" si="2">G22</f>
        <v>3914315.13</v>
      </c>
      <c r="H21" s="52">
        <f t="shared" si="2"/>
        <v>3914315.13</v>
      </c>
      <c r="I21" s="32"/>
      <c r="J21" s="23"/>
      <c r="K21" s="46"/>
    </row>
    <row r="22" spans="1:11" s="15" customFormat="1" ht="46.8" x14ac:dyDescent="0.25">
      <c r="A22" s="53" t="s">
        <v>336</v>
      </c>
      <c r="B22" s="7">
        <v>992</v>
      </c>
      <c r="C22" s="10" t="s">
        <v>108</v>
      </c>
      <c r="D22" s="7" t="s">
        <v>155</v>
      </c>
      <c r="E22" s="10" t="s">
        <v>27</v>
      </c>
      <c r="F22" s="52">
        <f>F23</f>
        <v>4044315.13</v>
      </c>
      <c r="G22" s="52">
        <f t="shared" ref="G22:H24" si="3">G23</f>
        <v>3914315.13</v>
      </c>
      <c r="H22" s="52">
        <f t="shared" si="3"/>
        <v>3914315.13</v>
      </c>
      <c r="I22" s="32"/>
      <c r="J22" s="23"/>
      <c r="K22" s="46"/>
    </row>
    <row r="23" spans="1:11" s="15" customFormat="1" ht="31.2" x14ac:dyDescent="0.25">
      <c r="A23" s="7" t="s">
        <v>334</v>
      </c>
      <c r="B23" s="7">
        <v>992</v>
      </c>
      <c r="C23" s="10" t="s">
        <v>108</v>
      </c>
      <c r="D23" s="7" t="s">
        <v>270</v>
      </c>
      <c r="E23" s="10" t="s">
        <v>27</v>
      </c>
      <c r="F23" s="52">
        <f>F24</f>
        <v>4044315.13</v>
      </c>
      <c r="G23" s="52">
        <f t="shared" si="3"/>
        <v>3914315.13</v>
      </c>
      <c r="H23" s="52">
        <f t="shared" si="3"/>
        <v>3914315.13</v>
      </c>
      <c r="I23" s="32"/>
      <c r="J23" s="23"/>
      <c r="K23" s="46"/>
    </row>
    <row r="24" spans="1:11" s="15" customFormat="1" ht="15.6" x14ac:dyDescent="0.25">
      <c r="A24" s="7" t="s">
        <v>335</v>
      </c>
      <c r="B24" s="7">
        <v>992</v>
      </c>
      <c r="C24" s="10" t="s">
        <v>108</v>
      </c>
      <c r="D24" s="7" t="s">
        <v>267</v>
      </c>
      <c r="E24" s="10" t="s">
        <v>27</v>
      </c>
      <c r="F24" s="52">
        <f>F25</f>
        <v>4044315.13</v>
      </c>
      <c r="G24" s="52">
        <f t="shared" si="3"/>
        <v>3914315.13</v>
      </c>
      <c r="H24" s="52">
        <f t="shared" si="3"/>
        <v>3914315.13</v>
      </c>
      <c r="I24" s="32"/>
      <c r="J24" s="23"/>
      <c r="K24" s="46"/>
    </row>
    <row r="25" spans="1:11" s="15" customFormat="1" ht="15.6" x14ac:dyDescent="0.25">
      <c r="A25" s="7" t="s">
        <v>437</v>
      </c>
      <c r="B25" s="7">
        <v>992</v>
      </c>
      <c r="C25" s="10" t="s">
        <v>108</v>
      </c>
      <c r="D25" s="7" t="s">
        <v>209</v>
      </c>
      <c r="E25" s="10" t="s">
        <v>27</v>
      </c>
      <c r="F25" s="52">
        <f>F26+F27</f>
        <v>4044315.13</v>
      </c>
      <c r="G25" s="52">
        <f t="shared" ref="G25:H25" si="4">G26+G27</f>
        <v>3914315.13</v>
      </c>
      <c r="H25" s="52">
        <f t="shared" si="4"/>
        <v>3914315.13</v>
      </c>
      <c r="I25" s="32"/>
      <c r="J25" s="23"/>
      <c r="K25" s="46">
        <v>5</v>
      </c>
    </row>
    <row r="26" spans="1:11" s="18" customFormat="1" ht="31.2" x14ac:dyDescent="0.3">
      <c r="A26" s="7" t="s">
        <v>127</v>
      </c>
      <c r="B26" s="7">
        <v>992</v>
      </c>
      <c r="C26" s="10" t="s">
        <v>108</v>
      </c>
      <c r="D26" s="7" t="s">
        <v>209</v>
      </c>
      <c r="E26" s="7">
        <v>120</v>
      </c>
      <c r="F26" s="52">
        <v>4044315.13</v>
      </c>
      <c r="G26" s="52">
        <v>3914315.13</v>
      </c>
      <c r="H26" s="52">
        <v>3914315.13</v>
      </c>
      <c r="I26" s="32" t="s">
        <v>529</v>
      </c>
      <c r="J26" s="23" t="s">
        <v>520</v>
      </c>
      <c r="K26" s="45">
        <v>5</v>
      </c>
    </row>
    <row r="27" spans="1:11" s="18" customFormat="1" ht="31.2" x14ac:dyDescent="0.3">
      <c r="A27" s="7" t="s">
        <v>125</v>
      </c>
      <c r="B27" s="7">
        <v>992</v>
      </c>
      <c r="C27" s="10" t="s">
        <v>108</v>
      </c>
      <c r="D27" s="7" t="s">
        <v>209</v>
      </c>
      <c r="E27" s="7">
        <v>240</v>
      </c>
      <c r="F27" s="52">
        <v>0</v>
      </c>
      <c r="G27" s="52">
        <v>0</v>
      </c>
      <c r="H27" s="52">
        <v>0</v>
      </c>
      <c r="I27" s="32" t="s">
        <v>529</v>
      </c>
      <c r="J27" s="23" t="s">
        <v>520</v>
      </c>
      <c r="K27" s="45">
        <v>5</v>
      </c>
    </row>
    <row r="28" spans="1:11" s="18" customFormat="1" ht="46.8" x14ac:dyDescent="0.3">
      <c r="A28" s="7" t="s">
        <v>109</v>
      </c>
      <c r="B28" s="7">
        <v>992</v>
      </c>
      <c r="C28" s="10" t="s">
        <v>57</v>
      </c>
      <c r="D28" s="7" t="s">
        <v>154</v>
      </c>
      <c r="E28" s="10" t="s">
        <v>27</v>
      </c>
      <c r="F28" s="52">
        <f>F29</f>
        <v>139140172.37</v>
      </c>
      <c r="G28" s="52">
        <f t="shared" ref="G28:H29" si="5">G29</f>
        <v>145155722.37</v>
      </c>
      <c r="H28" s="52">
        <f t="shared" si="5"/>
        <v>146753532.37</v>
      </c>
      <c r="I28" s="32"/>
      <c r="J28" s="23"/>
      <c r="K28" s="45"/>
    </row>
    <row r="29" spans="1:11" s="18" customFormat="1" ht="46.8" x14ac:dyDescent="0.3">
      <c r="A29" s="53" t="s">
        <v>336</v>
      </c>
      <c r="B29" s="7">
        <v>992</v>
      </c>
      <c r="C29" s="10" t="s">
        <v>57</v>
      </c>
      <c r="D29" s="7" t="s">
        <v>155</v>
      </c>
      <c r="E29" s="10" t="s">
        <v>27</v>
      </c>
      <c r="F29" s="52">
        <f>F30</f>
        <v>139140172.37</v>
      </c>
      <c r="G29" s="52">
        <f t="shared" si="5"/>
        <v>145155722.37</v>
      </c>
      <c r="H29" s="52">
        <f t="shared" si="5"/>
        <v>146753532.37</v>
      </c>
      <c r="I29" s="32"/>
      <c r="J29" s="23"/>
      <c r="K29" s="45"/>
    </row>
    <row r="30" spans="1:11" s="15" customFormat="1" ht="31.2" x14ac:dyDescent="0.25">
      <c r="A30" s="7" t="s">
        <v>334</v>
      </c>
      <c r="B30" s="7">
        <v>992</v>
      </c>
      <c r="C30" s="10" t="s">
        <v>57</v>
      </c>
      <c r="D30" s="7" t="s">
        <v>270</v>
      </c>
      <c r="E30" s="10" t="s">
        <v>27</v>
      </c>
      <c r="F30" s="52">
        <f>F31</f>
        <v>139140172.37</v>
      </c>
      <c r="G30" s="52">
        <f t="shared" ref="G30:H31" si="6">G31</f>
        <v>145155722.37</v>
      </c>
      <c r="H30" s="52">
        <f t="shared" si="6"/>
        <v>146753532.37</v>
      </c>
      <c r="I30" s="32"/>
      <c r="J30" s="23"/>
      <c r="K30" s="46"/>
    </row>
    <row r="31" spans="1:11" s="15" customFormat="1" ht="15.6" x14ac:dyDescent="0.25">
      <c r="A31" s="7" t="s">
        <v>335</v>
      </c>
      <c r="B31" s="7">
        <v>992</v>
      </c>
      <c r="C31" s="10" t="s">
        <v>57</v>
      </c>
      <c r="D31" s="7" t="s">
        <v>267</v>
      </c>
      <c r="E31" s="10" t="s">
        <v>27</v>
      </c>
      <c r="F31" s="52">
        <f>F32</f>
        <v>139140172.37</v>
      </c>
      <c r="G31" s="52">
        <f t="shared" si="6"/>
        <v>145155722.37</v>
      </c>
      <c r="H31" s="52">
        <f t="shared" si="6"/>
        <v>146753532.37</v>
      </c>
      <c r="I31" s="32"/>
      <c r="J31" s="23"/>
      <c r="K31" s="46"/>
    </row>
    <row r="32" spans="1:11" s="15" customFormat="1" ht="31.2" x14ac:dyDescent="0.25">
      <c r="A32" s="7" t="s">
        <v>100</v>
      </c>
      <c r="B32" s="7">
        <v>992</v>
      </c>
      <c r="C32" s="10" t="s">
        <v>57</v>
      </c>
      <c r="D32" s="7" t="s">
        <v>210</v>
      </c>
      <c r="E32" s="10" t="s">
        <v>27</v>
      </c>
      <c r="F32" s="55">
        <f>F33+F34+F35</f>
        <v>139140172.37</v>
      </c>
      <c r="G32" s="55">
        <f t="shared" ref="G32:H32" si="7">G33+G34+G35</f>
        <v>145155722.37</v>
      </c>
      <c r="H32" s="55">
        <f t="shared" si="7"/>
        <v>146753532.37</v>
      </c>
      <c r="I32" s="32"/>
      <c r="J32" s="23"/>
      <c r="K32" s="46">
        <v>5</v>
      </c>
    </row>
    <row r="33" spans="1:11" s="15" customFormat="1" ht="31.2" x14ac:dyDescent="0.25">
      <c r="A33" s="7" t="s">
        <v>127</v>
      </c>
      <c r="B33" s="7">
        <v>992</v>
      </c>
      <c r="C33" s="10" t="s">
        <v>57</v>
      </c>
      <c r="D33" s="7" t="s">
        <v>210</v>
      </c>
      <c r="E33" s="7">
        <v>120</v>
      </c>
      <c r="F33" s="55">
        <v>136669172.37</v>
      </c>
      <c r="G33" s="55">
        <f>136539172.37+6145550</f>
        <v>142684722.37</v>
      </c>
      <c r="H33" s="55">
        <f>136539172.37+7743360</f>
        <v>144282532.37</v>
      </c>
      <c r="I33" s="32" t="s">
        <v>529</v>
      </c>
      <c r="J33" s="23" t="s">
        <v>520</v>
      </c>
      <c r="K33" s="46">
        <v>5</v>
      </c>
    </row>
    <row r="34" spans="1:11" s="15" customFormat="1" ht="31.2" x14ac:dyDescent="0.25">
      <c r="A34" s="54" t="s">
        <v>125</v>
      </c>
      <c r="B34" s="7">
        <v>992</v>
      </c>
      <c r="C34" s="10" t="s">
        <v>57</v>
      </c>
      <c r="D34" s="7" t="s">
        <v>210</v>
      </c>
      <c r="E34" s="7">
        <v>240</v>
      </c>
      <c r="F34" s="55">
        <v>2340000</v>
      </c>
      <c r="G34" s="55">
        <v>2340000</v>
      </c>
      <c r="H34" s="55">
        <v>2340000</v>
      </c>
      <c r="I34" s="32" t="s">
        <v>529</v>
      </c>
      <c r="J34" s="23" t="s">
        <v>520</v>
      </c>
      <c r="K34" s="46">
        <v>5</v>
      </c>
    </row>
    <row r="35" spans="1:11" s="15" customFormat="1" ht="30" x14ac:dyDescent="0.25">
      <c r="A35" s="54" t="s">
        <v>129</v>
      </c>
      <c r="B35" s="7">
        <v>992</v>
      </c>
      <c r="C35" s="10" t="s">
        <v>57</v>
      </c>
      <c r="D35" s="7" t="s">
        <v>210</v>
      </c>
      <c r="E35" s="7">
        <v>850</v>
      </c>
      <c r="F35" s="55">
        <v>131000</v>
      </c>
      <c r="G35" s="55">
        <v>131000</v>
      </c>
      <c r="H35" s="55">
        <v>131000</v>
      </c>
      <c r="I35" s="32" t="s">
        <v>529</v>
      </c>
      <c r="J35" s="23" t="s">
        <v>520</v>
      </c>
      <c r="K35" s="46">
        <v>5</v>
      </c>
    </row>
    <row r="36" spans="1:11" s="18" customFormat="1" ht="46.8" x14ac:dyDescent="0.3">
      <c r="A36" s="10" t="s">
        <v>336</v>
      </c>
      <c r="B36" s="7">
        <v>992</v>
      </c>
      <c r="C36" s="10" t="s">
        <v>337</v>
      </c>
      <c r="D36" s="7" t="s">
        <v>155</v>
      </c>
      <c r="E36" s="10" t="s">
        <v>27</v>
      </c>
      <c r="F36" s="52">
        <f>F37</f>
        <v>18036</v>
      </c>
      <c r="G36" s="52">
        <f t="shared" ref="G36:H39" si="8">G37</f>
        <v>223621</v>
      </c>
      <c r="H36" s="52">
        <f t="shared" si="8"/>
        <v>18036</v>
      </c>
      <c r="I36" s="32"/>
      <c r="J36" s="23"/>
      <c r="K36" s="45"/>
    </row>
    <row r="37" spans="1:11" s="15" customFormat="1" ht="31.2" x14ac:dyDescent="0.25">
      <c r="A37" s="7" t="s">
        <v>334</v>
      </c>
      <c r="B37" s="7">
        <v>992</v>
      </c>
      <c r="C37" s="10" t="s">
        <v>337</v>
      </c>
      <c r="D37" s="7" t="s">
        <v>270</v>
      </c>
      <c r="E37" s="10" t="s">
        <v>27</v>
      </c>
      <c r="F37" s="52">
        <f>F38</f>
        <v>18036</v>
      </c>
      <c r="G37" s="52">
        <f t="shared" si="8"/>
        <v>223621</v>
      </c>
      <c r="H37" s="52">
        <f t="shared" si="8"/>
        <v>18036</v>
      </c>
      <c r="I37" s="32"/>
      <c r="J37" s="23"/>
      <c r="K37" s="46"/>
    </row>
    <row r="38" spans="1:11" s="15" customFormat="1" ht="15.6" x14ac:dyDescent="0.25">
      <c r="A38" s="7" t="s">
        <v>335</v>
      </c>
      <c r="B38" s="7">
        <v>992</v>
      </c>
      <c r="C38" s="10" t="s">
        <v>337</v>
      </c>
      <c r="D38" s="7" t="s">
        <v>267</v>
      </c>
      <c r="E38" s="10" t="s">
        <v>27</v>
      </c>
      <c r="F38" s="52">
        <f>F39</f>
        <v>18036</v>
      </c>
      <c r="G38" s="52">
        <f t="shared" si="8"/>
        <v>223621</v>
      </c>
      <c r="H38" s="52">
        <f t="shared" si="8"/>
        <v>18036</v>
      </c>
      <c r="I38" s="32"/>
      <c r="J38" s="23"/>
      <c r="K38" s="46"/>
    </row>
    <row r="39" spans="1:11" s="15" customFormat="1" ht="62.4" x14ac:dyDescent="0.25">
      <c r="A39" s="56" t="s">
        <v>157</v>
      </c>
      <c r="B39" s="7">
        <v>992</v>
      </c>
      <c r="C39" s="10" t="s">
        <v>337</v>
      </c>
      <c r="D39" s="7" t="s">
        <v>338</v>
      </c>
      <c r="E39" s="10" t="s">
        <v>27</v>
      </c>
      <c r="F39" s="52">
        <f>F40</f>
        <v>18036</v>
      </c>
      <c r="G39" s="52">
        <f t="shared" si="8"/>
        <v>223621</v>
      </c>
      <c r="H39" s="52">
        <f t="shared" si="8"/>
        <v>18036</v>
      </c>
      <c r="I39" s="32"/>
      <c r="J39" s="23"/>
      <c r="K39" s="46">
        <v>5</v>
      </c>
    </row>
    <row r="40" spans="1:11" s="15" customFormat="1" ht="31.2" x14ac:dyDescent="0.25">
      <c r="A40" s="7" t="s">
        <v>125</v>
      </c>
      <c r="B40" s="7">
        <v>992</v>
      </c>
      <c r="C40" s="10" t="s">
        <v>337</v>
      </c>
      <c r="D40" s="7" t="s">
        <v>338</v>
      </c>
      <c r="E40" s="7">
        <v>240</v>
      </c>
      <c r="F40" s="57">
        <v>18036</v>
      </c>
      <c r="G40" s="57">
        <v>223621</v>
      </c>
      <c r="H40" s="57">
        <v>18036</v>
      </c>
      <c r="I40" s="33" t="s">
        <v>529</v>
      </c>
      <c r="J40" s="23" t="s">
        <v>525</v>
      </c>
      <c r="K40" s="46"/>
    </row>
    <row r="41" spans="1:11" s="15" customFormat="1" ht="15.6" x14ac:dyDescent="0.25">
      <c r="A41" s="7" t="s">
        <v>31</v>
      </c>
      <c r="B41" s="7">
        <v>992</v>
      </c>
      <c r="C41" s="10" t="s">
        <v>70</v>
      </c>
      <c r="D41" s="7" t="s">
        <v>154</v>
      </c>
      <c r="E41" s="10" t="s">
        <v>27</v>
      </c>
      <c r="F41" s="52">
        <f>F42</f>
        <v>22000000</v>
      </c>
      <c r="G41" s="52">
        <f t="shared" ref="G41:H47" si="9">G42</f>
        <v>500000</v>
      </c>
      <c r="H41" s="52">
        <f t="shared" si="9"/>
        <v>500000</v>
      </c>
      <c r="I41" s="32"/>
      <c r="J41" s="23"/>
      <c r="K41" s="46"/>
    </row>
    <row r="42" spans="1:11" s="15" customFormat="1" ht="46.8" x14ac:dyDescent="0.25">
      <c r="A42" s="10" t="s">
        <v>336</v>
      </c>
      <c r="B42" s="7">
        <v>992</v>
      </c>
      <c r="C42" s="10" t="s">
        <v>70</v>
      </c>
      <c r="D42" s="7" t="s">
        <v>155</v>
      </c>
      <c r="E42" s="10" t="s">
        <v>27</v>
      </c>
      <c r="F42" s="52">
        <f>F43</f>
        <v>22000000</v>
      </c>
      <c r="G42" s="52">
        <f t="shared" si="9"/>
        <v>500000</v>
      </c>
      <c r="H42" s="52">
        <f t="shared" si="9"/>
        <v>500000</v>
      </c>
      <c r="I42" s="32"/>
      <c r="J42" s="23"/>
      <c r="K42" s="46"/>
    </row>
    <row r="43" spans="1:11" s="15" customFormat="1" ht="31.2" x14ac:dyDescent="0.25">
      <c r="A43" s="7" t="s">
        <v>334</v>
      </c>
      <c r="B43" s="7">
        <v>992</v>
      </c>
      <c r="C43" s="10" t="s">
        <v>70</v>
      </c>
      <c r="D43" s="7" t="s">
        <v>270</v>
      </c>
      <c r="E43" s="10" t="s">
        <v>27</v>
      </c>
      <c r="F43" s="52">
        <f>F44</f>
        <v>22000000</v>
      </c>
      <c r="G43" s="52">
        <f t="shared" si="9"/>
        <v>500000</v>
      </c>
      <c r="H43" s="52">
        <f t="shared" si="9"/>
        <v>500000</v>
      </c>
      <c r="I43" s="32"/>
      <c r="J43" s="23"/>
      <c r="K43" s="46"/>
    </row>
    <row r="44" spans="1:11" s="15" customFormat="1" ht="15.6" x14ac:dyDescent="0.25">
      <c r="A44" s="7" t="s">
        <v>335</v>
      </c>
      <c r="B44" s="7">
        <v>992</v>
      </c>
      <c r="C44" s="10" t="s">
        <v>70</v>
      </c>
      <c r="D44" s="7" t="s">
        <v>267</v>
      </c>
      <c r="E44" s="10" t="s">
        <v>27</v>
      </c>
      <c r="F44" s="52">
        <f>F45+F47</f>
        <v>22000000</v>
      </c>
      <c r="G44" s="52">
        <f t="shared" ref="G44:H44" si="10">G45+G47</f>
        <v>500000</v>
      </c>
      <c r="H44" s="52">
        <f t="shared" si="10"/>
        <v>500000</v>
      </c>
      <c r="I44" s="32"/>
      <c r="J44" s="23"/>
      <c r="K44" s="46"/>
    </row>
    <row r="45" spans="1:11" s="15" customFormat="1" ht="31.2" x14ac:dyDescent="0.25">
      <c r="A45" s="7" t="s">
        <v>634</v>
      </c>
      <c r="B45" s="7">
        <v>992</v>
      </c>
      <c r="C45" s="10" t="s">
        <v>70</v>
      </c>
      <c r="D45" s="7" t="s">
        <v>213</v>
      </c>
      <c r="E45" s="10" t="s">
        <v>27</v>
      </c>
      <c r="F45" s="58">
        <f>F46</f>
        <v>18000000</v>
      </c>
      <c r="G45" s="58">
        <f t="shared" si="9"/>
        <v>500000</v>
      </c>
      <c r="H45" s="58">
        <f t="shared" si="9"/>
        <v>500000</v>
      </c>
      <c r="I45" s="32"/>
      <c r="J45" s="23"/>
      <c r="K45" s="46">
        <v>5</v>
      </c>
    </row>
    <row r="46" spans="1:11" s="15" customFormat="1" ht="27.6" customHeight="1" x14ac:dyDescent="0.25">
      <c r="A46" s="7" t="s">
        <v>87</v>
      </c>
      <c r="B46" s="7">
        <v>992</v>
      </c>
      <c r="C46" s="10" t="s">
        <v>70</v>
      </c>
      <c r="D46" s="7" t="s">
        <v>213</v>
      </c>
      <c r="E46" s="10" t="s">
        <v>88</v>
      </c>
      <c r="F46" s="58">
        <v>18000000</v>
      </c>
      <c r="G46" s="52">
        <v>500000</v>
      </c>
      <c r="H46" s="58">
        <v>500000</v>
      </c>
      <c r="I46" s="32" t="s">
        <v>591</v>
      </c>
      <c r="J46" s="23" t="s">
        <v>520</v>
      </c>
      <c r="K46" s="46">
        <v>5</v>
      </c>
    </row>
    <row r="47" spans="1:11" s="15" customFormat="1" ht="62.4" x14ac:dyDescent="0.25">
      <c r="A47" s="7" t="s">
        <v>603</v>
      </c>
      <c r="B47" s="7">
        <v>992</v>
      </c>
      <c r="C47" s="10" t="s">
        <v>70</v>
      </c>
      <c r="D47" s="7" t="s">
        <v>604</v>
      </c>
      <c r="E47" s="10" t="s">
        <v>27</v>
      </c>
      <c r="F47" s="58">
        <f>F48</f>
        <v>4000000</v>
      </c>
      <c r="G47" s="58">
        <f t="shared" si="9"/>
        <v>0</v>
      </c>
      <c r="H47" s="58">
        <f t="shared" si="9"/>
        <v>0</v>
      </c>
      <c r="I47" s="32"/>
      <c r="J47" s="23"/>
      <c r="K47" s="46">
        <v>5</v>
      </c>
    </row>
    <row r="48" spans="1:11" s="15" customFormat="1" ht="25.2" customHeight="1" x14ac:dyDescent="0.25">
      <c r="A48" s="7" t="s">
        <v>87</v>
      </c>
      <c r="B48" s="7">
        <v>992</v>
      </c>
      <c r="C48" s="10" t="s">
        <v>70</v>
      </c>
      <c r="D48" s="7" t="s">
        <v>604</v>
      </c>
      <c r="E48" s="10" t="s">
        <v>88</v>
      </c>
      <c r="F48" s="58">
        <v>4000000</v>
      </c>
      <c r="G48" s="52">
        <v>0</v>
      </c>
      <c r="H48" s="58">
        <v>0</v>
      </c>
      <c r="I48" s="32" t="s">
        <v>591</v>
      </c>
      <c r="J48" s="23" t="s">
        <v>520</v>
      </c>
      <c r="K48" s="46">
        <v>5</v>
      </c>
    </row>
    <row r="49" spans="1:11" s="15" customFormat="1" ht="31.2" x14ac:dyDescent="0.25">
      <c r="A49" s="7" t="s">
        <v>45</v>
      </c>
      <c r="B49" s="7">
        <v>992</v>
      </c>
      <c r="C49" s="10" t="s">
        <v>71</v>
      </c>
      <c r="D49" s="7" t="s">
        <v>154</v>
      </c>
      <c r="E49" s="10" t="s">
        <v>27</v>
      </c>
      <c r="F49" s="52">
        <f>F50+F61+F73</f>
        <v>10980573</v>
      </c>
      <c r="G49" s="52">
        <f>G50+G61+G73</f>
        <v>11160636</v>
      </c>
      <c r="H49" s="52">
        <f>H50+H61+H73</f>
        <v>11452726</v>
      </c>
      <c r="I49" s="32"/>
      <c r="J49" s="23"/>
      <c r="K49" s="46"/>
    </row>
    <row r="50" spans="1:11" s="63" customFormat="1" ht="46.8" x14ac:dyDescent="0.25">
      <c r="A50" s="53" t="s">
        <v>376</v>
      </c>
      <c r="B50" s="7">
        <v>992</v>
      </c>
      <c r="C50" s="10" t="s">
        <v>71</v>
      </c>
      <c r="D50" s="59" t="s">
        <v>161</v>
      </c>
      <c r="E50" s="10" t="s">
        <v>27</v>
      </c>
      <c r="F50" s="52">
        <f>F51+F55</f>
        <v>950074</v>
      </c>
      <c r="G50" s="52">
        <f t="shared" ref="G50:H50" si="11">G51+G55</f>
        <v>1021679</v>
      </c>
      <c r="H50" s="52">
        <f t="shared" si="11"/>
        <v>1018679</v>
      </c>
      <c r="I50" s="60"/>
      <c r="J50" s="61"/>
      <c r="K50" s="62"/>
    </row>
    <row r="51" spans="1:11" s="63" customFormat="1" ht="31.2" x14ac:dyDescent="0.3">
      <c r="A51" s="53" t="s">
        <v>387</v>
      </c>
      <c r="B51" s="7">
        <v>992</v>
      </c>
      <c r="C51" s="10" t="s">
        <v>71</v>
      </c>
      <c r="D51" s="7" t="s">
        <v>162</v>
      </c>
      <c r="E51" s="10" t="s">
        <v>27</v>
      </c>
      <c r="F51" s="64">
        <f>F52</f>
        <v>846174</v>
      </c>
      <c r="G51" s="64">
        <f t="shared" ref="G51:H53" si="12">G52</f>
        <v>917479</v>
      </c>
      <c r="H51" s="64">
        <f t="shared" si="12"/>
        <v>914479</v>
      </c>
      <c r="I51" s="60"/>
      <c r="J51" s="61"/>
      <c r="K51" s="62"/>
    </row>
    <row r="52" spans="1:11" s="63" customFormat="1" ht="31.2" x14ac:dyDescent="0.25">
      <c r="A52" s="65" t="s">
        <v>388</v>
      </c>
      <c r="B52" s="7">
        <v>992</v>
      </c>
      <c r="C52" s="10" t="s">
        <v>71</v>
      </c>
      <c r="D52" s="7" t="s">
        <v>389</v>
      </c>
      <c r="E52" s="10" t="s">
        <v>27</v>
      </c>
      <c r="F52" s="58">
        <f>F53</f>
        <v>846174</v>
      </c>
      <c r="G52" s="58">
        <f t="shared" si="12"/>
        <v>917479</v>
      </c>
      <c r="H52" s="58">
        <f t="shared" si="12"/>
        <v>914479</v>
      </c>
      <c r="I52" s="60"/>
      <c r="J52" s="61"/>
      <c r="K52" s="62"/>
    </row>
    <row r="53" spans="1:11" s="18" customFormat="1" ht="31.2" x14ac:dyDescent="0.3">
      <c r="A53" s="54" t="s">
        <v>390</v>
      </c>
      <c r="B53" s="7">
        <v>992</v>
      </c>
      <c r="C53" s="10" t="s">
        <v>71</v>
      </c>
      <c r="D53" s="7" t="s">
        <v>391</v>
      </c>
      <c r="E53" s="10" t="s">
        <v>27</v>
      </c>
      <c r="F53" s="58">
        <f>F54</f>
        <v>846174</v>
      </c>
      <c r="G53" s="58">
        <f t="shared" si="12"/>
        <v>917479</v>
      </c>
      <c r="H53" s="58">
        <f t="shared" si="12"/>
        <v>914479</v>
      </c>
      <c r="I53" s="32"/>
      <c r="J53" s="23"/>
      <c r="K53" s="45">
        <v>5</v>
      </c>
    </row>
    <row r="54" spans="1:11" s="18" customFormat="1" ht="75.599999999999994" x14ac:dyDescent="0.3">
      <c r="A54" s="54" t="s">
        <v>125</v>
      </c>
      <c r="B54" s="7">
        <v>992</v>
      </c>
      <c r="C54" s="10" t="s">
        <v>71</v>
      </c>
      <c r="D54" s="7" t="s">
        <v>391</v>
      </c>
      <c r="E54" s="10" t="s">
        <v>126</v>
      </c>
      <c r="F54" s="58">
        <v>846174</v>
      </c>
      <c r="G54" s="52">
        <v>917479</v>
      </c>
      <c r="H54" s="58">
        <v>914479</v>
      </c>
      <c r="I54" s="32" t="s">
        <v>523</v>
      </c>
      <c r="J54" s="23" t="s">
        <v>520</v>
      </c>
      <c r="K54" s="45">
        <v>5</v>
      </c>
    </row>
    <row r="55" spans="1:11" s="15" customFormat="1" ht="15.6" x14ac:dyDescent="0.25">
      <c r="A55" s="65" t="s">
        <v>377</v>
      </c>
      <c r="B55" s="7">
        <v>992</v>
      </c>
      <c r="C55" s="10" t="s">
        <v>71</v>
      </c>
      <c r="D55" s="7" t="s">
        <v>163</v>
      </c>
      <c r="E55" s="10" t="s">
        <v>27</v>
      </c>
      <c r="F55" s="58">
        <f>F56</f>
        <v>103900</v>
      </c>
      <c r="G55" s="58">
        <f t="shared" ref="G55:H55" si="13">G56</f>
        <v>104200</v>
      </c>
      <c r="H55" s="58">
        <f t="shared" si="13"/>
        <v>104200</v>
      </c>
      <c r="I55" s="32"/>
      <c r="J55" s="23"/>
      <c r="K55" s="46"/>
    </row>
    <row r="56" spans="1:11" s="15" customFormat="1" ht="31.2" x14ac:dyDescent="0.25">
      <c r="A56" s="65" t="s">
        <v>379</v>
      </c>
      <c r="B56" s="7">
        <v>992</v>
      </c>
      <c r="C56" s="10" t="s">
        <v>71</v>
      </c>
      <c r="D56" s="7" t="s">
        <v>378</v>
      </c>
      <c r="E56" s="10" t="s">
        <v>27</v>
      </c>
      <c r="F56" s="58">
        <f>F57+F59</f>
        <v>103900</v>
      </c>
      <c r="G56" s="58">
        <f t="shared" ref="G56:H56" si="14">G57+G59</f>
        <v>104200</v>
      </c>
      <c r="H56" s="58">
        <f t="shared" si="14"/>
        <v>104200</v>
      </c>
      <c r="I56" s="32"/>
      <c r="J56" s="23"/>
      <c r="K56" s="46"/>
    </row>
    <row r="57" spans="1:11" s="18" customFormat="1" ht="93.6" x14ac:dyDescent="0.3">
      <c r="A57" s="54" t="s">
        <v>395</v>
      </c>
      <c r="B57" s="7">
        <v>992</v>
      </c>
      <c r="C57" s="10" t="s">
        <v>71</v>
      </c>
      <c r="D57" s="7" t="s">
        <v>394</v>
      </c>
      <c r="E57" s="10" t="s">
        <v>27</v>
      </c>
      <c r="F57" s="58">
        <f>F58</f>
        <v>3900</v>
      </c>
      <c r="G57" s="58">
        <f t="shared" ref="G57:H59" si="15">G58</f>
        <v>4200</v>
      </c>
      <c r="H57" s="58">
        <f t="shared" si="15"/>
        <v>4200</v>
      </c>
      <c r="I57" s="32"/>
      <c r="J57" s="23"/>
      <c r="K57" s="45">
        <v>5</v>
      </c>
    </row>
    <row r="58" spans="1:11" s="18" customFormat="1" ht="31.2" x14ac:dyDescent="0.3">
      <c r="A58" s="54" t="s">
        <v>125</v>
      </c>
      <c r="B58" s="7">
        <v>992</v>
      </c>
      <c r="C58" s="10" t="s">
        <v>71</v>
      </c>
      <c r="D58" s="7" t="s">
        <v>394</v>
      </c>
      <c r="E58" s="10" t="s">
        <v>126</v>
      </c>
      <c r="F58" s="58">
        <v>3900</v>
      </c>
      <c r="G58" s="58">
        <v>4200</v>
      </c>
      <c r="H58" s="58">
        <v>4200</v>
      </c>
      <c r="I58" s="32" t="s">
        <v>597</v>
      </c>
      <c r="J58" s="23" t="s">
        <v>520</v>
      </c>
      <c r="K58" s="45">
        <v>5</v>
      </c>
    </row>
    <row r="59" spans="1:11" s="18" customFormat="1" ht="46.8" x14ac:dyDescent="0.3">
      <c r="A59" s="54" t="s">
        <v>392</v>
      </c>
      <c r="B59" s="7">
        <v>992</v>
      </c>
      <c r="C59" s="10" t="s">
        <v>71</v>
      </c>
      <c r="D59" s="7" t="s">
        <v>393</v>
      </c>
      <c r="E59" s="10" t="s">
        <v>27</v>
      </c>
      <c r="F59" s="58">
        <f>F60</f>
        <v>100000</v>
      </c>
      <c r="G59" s="58">
        <f t="shared" si="15"/>
        <v>100000</v>
      </c>
      <c r="H59" s="58">
        <f t="shared" si="15"/>
        <v>100000</v>
      </c>
      <c r="I59" s="32"/>
      <c r="J59" s="23"/>
      <c r="K59" s="45">
        <v>5</v>
      </c>
    </row>
    <row r="60" spans="1:11" s="18" customFormat="1" ht="31.2" x14ac:dyDescent="0.3">
      <c r="A60" s="54" t="s">
        <v>125</v>
      </c>
      <c r="B60" s="7">
        <v>992</v>
      </c>
      <c r="C60" s="10" t="s">
        <v>71</v>
      </c>
      <c r="D60" s="7" t="s">
        <v>393</v>
      </c>
      <c r="E60" s="10" t="s">
        <v>126</v>
      </c>
      <c r="F60" s="58">
        <v>100000</v>
      </c>
      <c r="G60" s="58">
        <v>100000</v>
      </c>
      <c r="H60" s="58">
        <v>100000</v>
      </c>
      <c r="I60" s="32" t="s">
        <v>597</v>
      </c>
      <c r="J60" s="23" t="s">
        <v>520</v>
      </c>
      <c r="K60" s="45">
        <v>5</v>
      </c>
    </row>
    <row r="61" spans="1:11" s="18" customFormat="1" ht="46.8" x14ac:dyDescent="0.3">
      <c r="A61" s="66" t="s">
        <v>396</v>
      </c>
      <c r="B61" s="7">
        <v>992</v>
      </c>
      <c r="C61" s="10" t="s">
        <v>71</v>
      </c>
      <c r="D61" s="7" t="s">
        <v>156</v>
      </c>
      <c r="E61" s="10" t="s">
        <v>27</v>
      </c>
      <c r="F61" s="52">
        <f t="shared" ref="F61:H61" si="16">F62</f>
        <v>150000</v>
      </c>
      <c r="G61" s="52">
        <f>G62</f>
        <v>150000</v>
      </c>
      <c r="H61" s="52">
        <f t="shared" si="16"/>
        <v>150000</v>
      </c>
      <c r="I61" s="32"/>
      <c r="J61" s="23"/>
      <c r="K61" s="45"/>
    </row>
    <row r="62" spans="1:11" s="18" customFormat="1" ht="78" x14ac:dyDescent="0.3">
      <c r="A62" s="66" t="s">
        <v>397</v>
      </c>
      <c r="B62" s="7">
        <v>992</v>
      </c>
      <c r="C62" s="10" t="s">
        <v>71</v>
      </c>
      <c r="D62" s="7" t="s">
        <v>164</v>
      </c>
      <c r="E62" s="10" t="s">
        <v>27</v>
      </c>
      <c r="F62" s="52">
        <f>F63+F67</f>
        <v>150000</v>
      </c>
      <c r="G62" s="52">
        <f>G63+G67</f>
        <v>150000</v>
      </c>
      <c r="H62" s="52">
        <f>H63+H67</f>
        <v>150000</v>
      </c>
      <c r="I62" s="32"/>
      <c r="J62" s="23"/>
      <c r="K62" s="45"/>
    </row>
    <row r="63" spans="1:11" s="18" customFormat="1" ht="46.8" x14ac:dyDescent="0.3">
      <c r="A63" s="67" t="s">
        <v>398</v>
      </c>
      <c r="B63" s="7">
        <v>992</v>
      </c>
      <c r="C63" s="10" t="s">
        <v>71</v>
      </c>
      <c r="D63" s="68" t="s">
        <v>400</v>
      </c>
      <c r="E63" s="10" t="s">
        <v>27</v>
      </c>
      <c r="F63" s="58">
        <f>F65</f>
        <v>100000</v>
      </c>
      <c r="G63" s="58">
        <f t="shared" ref="G63:H63" si="17">G65</f>
        <v>100000</v>
      </c>
      <c r="H63" s="58">
        <f t="shared" si="17"/>
        <v>100000</v>
      </c>
      <c r="I63" s="32"/>
      <c r="J63" s="23"/>
      <c r="K63" s="45"/>
    </row>
    <row r="64" spans="1:11" s="18" customFormat="1" ht="62.4" x14ac:dyDescent="0.3">
      <c r="A64" s="67" t="s">
        <v>401</v>
      </c>
      <c r="B64" s="7">
        <v>992</v>
      </c>
      <c r="C64" s="10" t="s">
        <v>71</v>
      </c>
      <c r="D64" s="68" t="s">
        <v>399</v>
      </c>
      <c r="E64" s="10" t="s">
        <v>27</v>
      </c>
      <c r="F64" s="58">
        <f>F65</f>
        <v>100000</v>
      </c>
      <c r="G64" s="58">
        <f t="shared" ref="G64:H64" si="18">G65</f>
        <v>100000</v>
      </c>
      <c r="H64" s="58">
        <f t="shared" si="18"/>
        <v>100000</v>
      </c>
      <c r="I64" s="32" t="s">
        <v>529</v>
      </c>
      <c r="J64" s="23" t="s">
        <v>520</v>
      </c>
      <c r="K64" s="45">
        <v>5</v>
      </c>
    </row>
    <row r="65" spans="1:20" s="18" customFormat="1" ht="75.599999999999994" x14ac:dyDescent="0.3">
      <c r="A65" s="54" t="s">
        <v>125</v>
      </c>
      <c r="B65" s="7">
        <v>992</v>
      </c>
      <c r="C65" s="10" t="s">
        <v>71</v>
      </c>
      <c r="D65" s="68" t="s">
        <v>399</v>
      </c>
      <c r="E65" s="10" t="s">
        <v>126</v>
      </c>
      <c r="F65" s="58">
        <v>100000</v>
      </c>
      <c r="G65" s="52">
        <v>100000</v>
      </c>
      <c r="H65" s="58">
        <v>100000</v>
      </c>
      <c r="I65" s="32" t="s">
        <v>522</v>
      </c>
      <c r="J65" s="23" t="s">
        <v>520</v>
      </c>
      <c r="K65" s="45">
        <v>5</v>
      </c>
    </row>
    <row r="66" spans="1:20" s="18" customFormat="1" ht="62.4" x14ac:dyDescent="0.3">
      <c r="A66" s="67" t="s">
        <v>402</v>
      </c>
      <c r="B66" s="7">
        <v>992</v>
      </c>
      <c r="C66" s="10" t="s">
        <v>71</v>
      </c>
      <c r="D66" s="68" t="s">
        <v>635</v>
      </c>
      <c r="E66" s="10" t="s">
        <v>27</v>
      </c>
      <c r="F66" s="58">
        <f>F68</f>
        <v>50000</v>
      </c>
      <c r="G66" s="58">
        <f t="shared" ref="G66:H66" si="19">G68</f>
        <v>50000</v>
      </c>
      <c r="H66" s="58">
        <f t="shared" si="19"/>
        <v>50000</v>
      </c>
      <c r="I66" s="32"/>
      <c r="J66" s="23"/>
      <c r="K66" s="45"/>
    </row>
    <row r="67" spans="1:20" s="18" customFormat="1" ht="31.2" x14ac:dyDescent="0.3">
      <c r="A67" s="67" t="s">
        <v>120</v>
      </c>
      <c r="B67" s="7">
        <v>992</v>
      </c>
      <c r="C67" s="10" t="s">
        <v>71</v>
      </c>
      <c r="D67" s="68" t="s">
        <v>165</v>
      </c>
      <c r="E67" s="10" t="s">
        <v>27</v>
      </c>
      <c r="F67" s="58">
        <f>F68</f>
        <v>50000</v>
      </c>
      <c r="G67" s="58">
        <f t="shared" ref="G67:H67" si="20">G68</f>
        <v>50000</v>
      </c>
      <c r="H67" s="58">
        <f t="shared" si="20"/>
        <v>50000</v>
      </c>
      <c r="I67" s="32"/>
      <c r="J67" s="23"/>
      <c r="K67" s="45">
        <v>5</v>
      </c>
    </row>
    <row r="68" spans="1:20" s="18" customFormat="1" ht="75.599999999999994" x14ac:dyDescent="0.3">
      <c r="A68" s="54" t="s">
        <v>125</v>
      </c>
      <c r="B68" s="7">
        <v>992</v>
      </c>
      <c r="C68" s="10" t="s">
        <v>71</v>
      </c>
      <c r="D68" s="68" t="s">
        <v>165</v>
      </c>
      <c r="E68" s="10" t="s">
        <v>126</v>
      </c>
      <c r="F68" s="58">
        <v>50000</v>
      </c>
      <c r="G68" s="52">
        <v>50000</v>
      </c>
      <c r="H68" s="58">
        <v>50000</v>
      </c>
      <c r="I68" s="32" t="s">
        <v>522</v>
      </c>
      <c r="J68" s="23" t="s">
        <v>520</v>
      </c>
      <c r="K68" s="45">
        <v>5</v>
      </c>
    </row>
    <row r="69" spans="1:20" s="18" customFormat="1" ht="46.8" x14ac:dyDescent="0.3">
      <c r="A69" s="69" t="s">
        <v>632</v>
      </c>
      <c r="B69" s="7">
        <v>992</v>
      </c>
      <c r="C69" s="70" t="s">
        <v>71</v>
      </c>
      <c r="D69" s="71" t="s">
        <v>628</v>
      </c>
      <c r="E69" s="70" t="s">
        <v>27</v>
      </c>
      <c r="F69" s="72">
        <v>0</v>
      </c>
      <c r="G69" s="73">
        <v>0</v>
      </c>
      <c r="H69" s="73">
        <v>0</v>
      </c>
      <c r="I69" s="74"/>
      <c r="J69" s="74"/>
      <c r="K69" s="74"/>
      <c r="L69" s="75"/>
      <c r="M69" s="76"/>
      <c r="N69" s="76"/>
      <c r="O69" s="76"/>
      <c r="P69" s="76"/>
      <c r="Q69" s="76"/>
      <c r="R69" s="76"/>
      <c r="S69" s="76"/>
      <c r="T69" s="76"/>
    </row>
    <row r="70" spans="1:20" s="18" customFormat="1" ht="46.8" x14ac:dyDescent="0.3">
      <c r="A70" s="69" t="s">
        <v>631</v>
      </c>
      <c r="B70" s="7">
        <v>992</v>
      </c>
      <c r="C70" s="70" t="s">
        <v>71</v>
      </c>
      <c r="D70" s="71" t="s">
        <v>629</v>
      </c>
      <c r="E70" s="70" t="s">
        <v>27</v>
      </c>
      <c r="F70" s="72">
        <v>0</v>
      </c>
      <c r="G70" s="73">
        <v>0</v>
      </c>
      <c r="H70" s="73">
        <v>0</v>
      </c>
      <c r="I70" s="74"/>
      <c r="J70" s="74"/>
      <c r="K70" s="74"/>
      <c r="L70" s="75"/>
      <c r="M70" s="76"/>
      <c r="N70" s="76"/>
      <c r="O70" s="76"/>
      <c r="P70" s="76"/>
      <c r="Q70" s="76"/>
      <c r="R70" s="76"/>
      <c r="S70" s="76"/>
      <c r="T70" s="76"/>
    </row>
    <row r="71" spans="1:20" s="18" customFormat="1" ht="69" customHeight="1" x14ac:dyDescent="0.3">
      <c r="A71" s="69" t="s">
        <v>633</v>
      </c>
      <c r="B71" s="7">
        <v>992</v>
      </c>
      <c r="C71" s="77" t="s">
        <v>71</v>
      </c>
      <c r="D71" s="71" t="s">
        <v>630</v>
      </c>
      <c r="E71" s="77" t="s">
        <v>27</v>
      </c>
      <c r="F71" s="72">
        <v>0</v>
      </c>
      <c r="G71" s="73">
        <v>0</v>
      </c>
      <c r="H71" s="73">
        <v>0</v>
      </c>
      <c r="I71" s="74"/>
      <c r="J71" s="74"/>
      <c r="K71" s="74"/>
      <c r="L71" s="75"/>
      <c r="M71" s="76"/>
      <c r="N71" s="76"/>
      <c r="O71" s="76"/>
      <c r="P71" s="76"/>
      <c r="Q71" s="76"/>
      <c r="R71" s="76"/>
      <c r="S71" s="76"/>
      <c r="T71" s="76"/>
    </row>
    <row r="72" spans="1:20" s="18" customFormat="1" ht="31.2" x14ac:dyDescent="0.3">
      <c r="A72" s="54" t="s">
        <v>125</v>
      </c>
      <c r="B72" s="7">
        <v>992</v>
      </c>
      <c r="C72" s="77" t="s">
        <v>71</v>
      </c>
      <c r="D72" s="71" t="s">
        <v>630</v>
      </c>
      <c r="E72" s="77" t="s">
        <v>126</v>
      </c>
      <c r="F72" s="72">
        <v>0</v>
      </c>
      <c r="G72" s="73">
        <v>0</v>
      </c>
      <c r="H72" s="73">
        <v>0</v>
      </c>
      <c r="I72" s="74"/>
      <c r="J72" s="74"/>
      <c r="K72" s="74"/>
      <c r="L72" s="75"/>
      <c r="M72" s="76"/>
      <c r="N72" s="78"/>
      <c r="O72" s="79"/>
      <c r="P72" s="80"/>
      <c r="Q72" s="81"/>
      <c r="R72" s="81"/>
      <c r="S72" s="81"/>
      <c r="T72" s="76"/>
    </row>
    <row r="73" spans="1:20" s="18" customFormat="1" ht="46.8" x14ac:dyDescent="0.3">
      <c r="A73" s="10" t="s">
        <v>336</v>
      </c>
      <c r="B73" s="7">
        <v>992</v>
      </c>
      <c r="C73" s="10" t="s">
        <v>71</v>
      </c>
      <c r="D73" s="7" t="s">
        <v>155</v>
      </c>
      <c r="E73" s="10" t="s">
        <v>27</v>
      </c>
      <c r="F73" s="52">
        <f>F74</f>
        <v>9880499</v>
      </c>
      <c r="G73" s="52">
        <f t="shared" ref="G73:H74" si="21">G74</f>
        <v>9988957</v>
      </c>
      <c r="H73" s="52">
        <f t="shared" si="21"/>
        <v>10284047</v>
      </c>
      <c r="I73" s="32"/>
      <c r="J73" s="23"/>
      <c r="K73" s="45"/>
    </row>
    <row r="74" spans="1:20" s="15" customFormat="1" ht="31.2" x14ac:dyDescent="0.25">
      <c r="A74" s="7" t="s">
        <v>334</v>
      </c>
      <c r="B74" s="7">
        <v>992</v>
      </c>
      <c r="C74" s="10" t="s">
        <v>71</v>
      </c>
      <c r="D74" s="7" t="s">
        <v>270</v>
      </c>
      <c r="E74" s="10" t="s">
        <v>27</v>
      </c>
      <c r="F74" s="52">
        <f>F75</f>
        <v>9880499</v>
      </c>
      <c r="G74" s="52">
        <f t="shared" si="21"/>
        <v>9988957</v>
      </c>
      <c r="H74" s="52">
        <f t="shared" si="21"/>
        <v>10284047</v>
      </c>
      <c r="I74" s="32"/>
      <c r="J74" s="23"/>
      <c r="K74" s="46"/>
    </row>
    <row r="75" spans="1:20" s="15" customFormat="1" ht="15.6" x14ac:dyDescent="0.25">
      <c r="A75" s="7" t="s">
        <v>335</v>
      </c>
      <c r="B75" s="7">
        <v>992</v>
      </c>
      <c r="C75" s="10" t="s">
        <v>71</v>
      </c>
      <c r="D75" s="7" t="s">
        <v>267</v>
      </c>
      <c r="E75" s="10" t="s">
        <v>27</v>
      </c>
      <c r="F75" s="52">
        <f>F76+F78+F80+F83+F86+F89+F91+F93+F96</f>
        <v>9880499</v>
      </c>
      <c r="G75" s="52">
        <f>G76+G78+G80+G83+G86+G89+G91+G93+G96</f>
        <v>9988957</v>
      </c>
      <c r="H75" s="52">
        <f>H76+H78+H80+H83+H86+H89+H91+H93+H96</f>
        <v>10284047</v>
      </c>
      <c r="I75" s="32"/>
      <c r="J75" s="23"/>
      <c r="K75" s="46"/>
    </row>
    <row r="76" spans="1:20" s="18" customFormat="1" ht="31.2" x14ac:dyDescent="0.3">
      <c r="A76" s="7" t="s">
        <v>86</v>
      </c>
      <c r="B76" s="7">
        <v>992</v>
      </c>
      <c r="C76" s="10" t="s">
        <v>71</v>
      </c>
      <c r="D76" s="7" t="s">
        <v>214</v>
      </c>
      <c r="E76" s="82" t="s">
        <v>27</v>
      </c>
      <c r="F76" s="52">
        <f t="shared" ref="F76:H76" si="22">F77</f>
        <v>100000</v>
      </c>
      <c r="G76" s="52">
        <f>G77</f>
        <v>100000</v>
      </c>
      <c r="H76" s="52">
        <f t="shared" si="22"/>
        <v>100000</v>
      </c>
      <c r="I76" s="32"/>
      <c r="J76" s="23"/>
      <c r="K76" s="45">
        <v>5</v>
      </c>
    </row>
    <row r="77" spans="1:20" s="15" customFormat="1" ht="30" x14ac:dyDescent="0.25">
      <c r="A77" s="7" t="s">
        <v>130</v>
      </c>
      <c r="B77" s="7">
        <v>992</v>
      </c>
      <c r="C77" s="10" t="s">
        <v>71</v>
      </c>
      <c r="D77" s="7" t="s">
        <v>214</v>
      </c>
      <c r="E77" s="82" t="s">
        <v>131</v>
      </c>
      <c r="F77" s="58">
        <v>100000</v>
      </c>
      <c r="G77" s="58">
        <v>100000</v>
      </c>
      <c r="H77" s="58">
        <v>100000</v>
      </c>
      <c r="I77" s="33" t="s">
        <v>529</v>
      </c>
      <c r="J77" s="23" t="s">
        <v>520</v>
      </c>
      <c r="K77" s="46">
        <v>5</v>
      </c>
    </row>
    <row r="78" spans="1:20" s="15" customFormat="1" ht="46.8" x14ac:dyDescent="0.25">
      <c r="A78" s="54" t="s">
        <v>446</v>
      </c>
      <c r="B78" s="7">
        <v>992</v>
      </c>
      <c r="C78" s="10" t="s">
        <v>71</v>
      </c>
      <c r="D78" s="7" t="s">
        <v>470</v>
      </c>
      <c r="E78" s="82" t="s">
        <v>27</v>
      </c>
      <c r="F78" s="58">
        <f>F79</f>
        <v>200000</v>
      </c>
      <c r="G78" s="58">
        <f>G79</f>
        <v>150000</v>
      </c>
      <c r="H78" s="58">
        <f>H79</f>
        <v>150000</v>
      </c>
      <c r="I78" s="32"/>
      <c r="J78" s="23"/>
      <c r="K78" s="46">
        <v>5</v>
      </c>
    </row>
    <row r="79" spans="1:20" s="15" customFormat="1" ht="31.2" x14ac:dyDescent="0.25">
      <c r="A79" s="54" t="s">
        <v>125</v>
      </c>
      <c r="B79" s="7">
        <v>992</v>
      </c>
      <c r="C79" s="10" t="s">
        <v>71</v>
      </c>
      <c r="D79" s="7" t="s">
        <v>470</v>
      </c>
      <c r="E79" s="82" t="s">
        <v>126</v>
      </c>
      <c r="F79" s="58">
        <v>200000</v>
      </c>
      <c r="G79" s="58">
        <v>150000</v>
      </c>
      <c r="H79" s="58">
        <v>150000</v>
      </c>
      <c r="I79" s="32" t="s">
        <v>598</v>
      </c>
      <c r="J79" s="23" t="s">
        <v>520</v>
      </c>
      <c r="K79" s="46">
        <v>5</v>
      </c>
    </row>
    <row r="80" spans="1:20" s="15" customFormat="1" ht="62.4" x14ac:dyDescent="0.25">
      <c r="A80" s="53" t="s">
        <v>265</v>
      </c>
      <c r="B80" s="7">
        <v>992</v>
      </c>
      <c r="C80" s="10" t="s">
        <v>71</v>
      </c>
      <c r="D80" s="83" t="s">
        <v>339</v>
      </c>
      <c r="E80" s="10" t="s">
        <v>27</v>
      </c>
      <c r="F80" s="52">
        <f>F81+F82</f>
        <v>2607137</v>
      </c>
      <c r="G80" s="52">
        <f>G81+G82</f>
        <v>2705118</v>
      </c>
      <c r="H80" s="52">
        <f t="shared" ref="H80" si="23">H81+H82</f>
        <v>2807019</v>
      </c>
      <c r="I80" s="32"/>
      <c r="J80" s="23"/>
      <c r="K80" s="46">
        <v>5</v>
      </c>
    </row>
    <row r="81" spans="1:12" s="15" customFormat="1" ht="31.2" x14ac:dyDescent="0.25">
      <c r="A81" s="7" t="s">
        <v>127</v>
      </c>
      <c r="B81" s="7">
        <v>992</v>
      </c>
      <c r="C81" s="10" t="s">
        <v>71</v>
      </c>
      <c r="D81" s="83" t="s">
        <v>339</v>
      </c>
      <c r="E81" s="10" t="s">
        <v>128</v>
      </c>
      <c r="F81" s="84">
        <v>2441803.84</v>
      </c>
      <c r="G81" s="84">
        <v>2551685</v>
      </c>
      <c r="H81" s="84">
        <v>2653752.4</v>
      </c>
      <c r="I81" s="33" t="s">
        <v>529</v>
      </c>
      <c r="J81" s="23" t="s">
        <v>525</v>
      </c>
      <c r="K81" s="46"/>
    </row>
    <row r="82" spans="1:12" s="15" customFormat="1" ht="31.2" x14ac:dyDescent="0.25">
      <c r="A82" s="54" t="s">
        <v>125</v>
      </c>
      <c r="B82" s="7">
        <v>992</v>
      </c>
      <c r="C82" s="10" t="s">
        <v>71</v>
      </c>
      <c r="D82" s="83" t="s">
        <v>339</v>
      </c>
      <c r="E82" s="10" t="s">
        <v>126</v>
      </c>
      <c r="F82" s="52">
        <v>165333.16</v>
      </c>
      <c r="G82" s="52">
        <v>153433</v>
      </c>
      <c r="H82" s="52">
        <v>153266.6</v>
      </c>
      <c r="I82" s="33" t="s">
        <v>529</v>
      </c>
      <c r="J82" s="23" t="s">
        <v>525</v>
      </c>
      <c r="K82" s="46"/>
    </row>
    <row r="83" spans="1:12" s="20" customFormat="1" ht="62.4" x14ac:dyDescent="0.25">
      <c r="A83" s="66" t="s">
        <v>104</v>
      </c>
      <c r="B83" s="66">
        <v>992</v>
      </c>
      <c r="C83" s="53" t="s">
        <v>71</v>
      </c>
      <c r="D83" s="85" t="s">
        <v>268</v>
      </c>
      <c r="E83" s="53" t="s">
        <v>27</v>
      </c>
      <c r="F83" s="58">
        <f>F84+F85</f>
        <v>1219463</v>
      </c>
      <c r="G83" s="58">
        <f>G84+G85</f>
        <v>1265642</v>
      </c>
      <c r="H83" s="58">
        <f t="shared" ref="H83" si="24">H84+H85</f>
        <v>1313668</v>
      </c>
      <c r="I83" s="86"/>
      <c r="J83" s="40"/>
      <c r="K83" s="47">
        <v>5</v>
      </c>
    </row>
    <row r="84" spans="1:12" s="20" customFormat="1" ht="31.2" x14ac:dyDescent="0.25">
      <c r="A84" s="66" t="s">
        <v>127</v>
      </c>
      <c r="B84" s="66">
        <v>992</v>
      </c>
      <c r="C84" s="53" t="s">
        <v>71</v>
      </c>
      <c r="D84" s="85" t="s">
        <v>268</v>
      </c>
      <c r="E84" s="53" t="s">
        <v>128</v>
      </c>
      <c r="F84" s="87">
        <v>1190166.68</v>
      </c>
      <c r="G84" s="87">
        <v>1243724.18</v>
      </c>
      <c r="H84" s="87">
        <v>1293473.1499999999</v>
      </c>
      <c r="I84" s="33" t="s">
        <v>529</v>
      </c>
      <c r="J84" s="23" t="s">
        <v>525</v>
      </c>
      <c r="K84" s="46"/>
    </row>
    <row r="85" spans="1:12" s="20" customFormat="1" ht="31.2" x14ac:dyDescent="0.25">
      <c r="A85" s="88" t="s">
        <v>125</v>
      </c>
      <c r="B85" s="66">
        <v>992</v>
      </c>
      <c r="C85" s="53" t="s">
        <v>71</v>
      </c>
      <c r="D85" s="85" t="s">
        <v>268</v>
      </c>
      <c r="E85" s="53" t="s">
        <v>126</v>
      </c>
      <c r="F85" s="58">
        <v>29296.32</v>
      </c>
      <c r="G85" s="58">
        <v>21917.82</v>
      </c>
      <c r="H85" s="58">
        <v>20194.849999999999</v>
      </c>
      <c r="I85" s="33" t="s">
        <v>529</v>
      </c>
      <c r="J85" s="23" t="s">
        <v>525</v>
      </c>
      <c r="K85" s="46"/>
    </row>
    <row r="86" spans="1:12" s="18" customFormat="1" ht="46.8" x14ac:dyDescent="0.3">
      <c r="A86" s="7" t="s">
        <v>103</v>
      </c>
      <c r="B86" s="7">
        <v>992</v>
      </c>
      <c r="C86" s="10" t="s">
        <v>71</v>
      </c>
      <c r="D86" s="7" t="s">
        <v>486</v>
      </c>
      <c r="E86" s="10" t="s">
        <v>27</v>
      </c>
      <c r="F86" s="52">
        <f>F87+F88</f>
        <v>1672275.22</v>
      </c>
      <c r="G86" s="52">
        <f>G87+G88</f>
        <v>1732786.11</v>
      </c>
      <c r="H86" s="52">
        <f t="shared" ref="H86" si="25">H87+H88</f>
        <v>1802098.36</v>
      </c>
      <c r="I86" s="89"/>
      <c r="J86" s="89"/>
      <c r="K86" s="90">
        <v>5</v>
      </c>
    </row>
    <row r="87" spans="1:12" s="18" customFormat="1" ht="31.2" x14ac:dyDescent="0.3">
      <c r="A87" s="7" t="s">
        <v>127</v>
      </c>
      <c r="B87" s="7">
        <v>992</v>
      </c>
      <c r="C87" s="10" t="s">
        <v>71</v>
      </c>
      <c r="D87" s="7" t="s">
        <v>486</v>
      </c>
      <c r="E87" s="10" t="s">
        <v>128</v>
      </c>
      <c r="F87" s="52">
        <v>1672275.22</v>
      </c>
      <c r="G87" s="58">
        <v>1732786.11</v>
      </c>
      <c r="H87" s="58">
        <v>1802098.36</v>
      </c>
      <c r="I87" s="91" t="s">
        <v>529</v>
      </c>
      <c r="J87" s="89" t="s">
        <v>525</v>
      </c>
      <c r="K87" s="46"/>
    </row>
    <row r="88" spans="1:12" s="18" customFormat="1" ht="31.2" x14ac:dyDescent="0.3">
      <c r="A88" s="54" t="s">
        <v>125</v>
      </c>
      <c r="B88" s="7">
        <v>992</v>
      </c>
      <c r="C88" s="10" t="s">
        <v>71</v>
      </c>
      <c r="D88" s="7" t="s">
        <v>486</v>
      </c>
      <c r="E88" s="10" t="s">
        <v>126</v>
      </c>
      <c r="F88" s="52">
        <v>0</v>
      </c>
      <c r="G88" s="52">
        <v>0</v>
      </c>
      <c r="H88" s="52">
        <v>0</v>
      </c>
      <c r="I88" s="91" t="s">
        <v>529</v>
      </c>
      <c r="J88" s="89" t="s">
        <v>525</v>
      </c>
      <c r="K88" s="46"/>
      <c r="L88" s="19"/>
    </row>
    <row r="89" spans="1:12" s="18" customFormat="1" ht="46.8" x14ac:dyDescent="0.3">
      <c r="A89" s="7" t="s">
        <v>105</v>
      </c>
      <c r="B89" s="7">
        <v>992</v>
      </c>
      <c r="C89" s="10" t="s">
        <v>71</v>
      </c>
      <c r="D89" s="7" t="s">
        <v>487</v>
      </c>
      <c r="E89" s="10" t="s">
        <v>27</v>
      </c>
      <c r="F89" s="52">
        <f>F90</f>
        <v>1275735.78</v>
      </c>
      <c r="G89" s="52">
        <f>G90</f>
        <v>1333143.8899999999</v>
      </c>
      <c r="H89" s="52">
        <f>H90</f>
        <v>1386469.64</v>
      </c>
      <c r="I89" s="92"/>
      <c r="J89" s="89"/>
      <c r="K89" s="90">
        <v>5</v>
      </c>
    </row>
    <row r="90" spans="1:12" s="18" customFormat="1" ht="31.2" x14ac:dyDescent="0.3">
      <c r="A90" s="7" t="s">
        <v>127</v>
      </c>
      <c r="B90" s="7">
        <v>992</v>
      </c>
      <c r="C90" s="10" t="s">
        <v>71</v>
      </c>
      <c r="D90" s="7" t="s">
        <v>487</v>
      </c>
      <c r="E90" s="10" t="s">
        <v>128</v>
      </c>
      <c r="F90" s="52">
        <v>1275735.78</v>
      </c>
      <c r="G90" s="58">
        <v>1333143.8899999999</v>
      </c>
      <c r="H90" s="58">
        <v>1386469.64</v>
      </c>
      <c r="I90" s="91" t="s">
        <v>529</v>
      </c>
      <c r="J90" s="89" t="s">
        <v>525</v>
      </c>
      <c r="K90" s="46"/>
    </row>
    <row r="91" spans="1:12" s="15" customFormat="1" ht="46.8" x14ac:dyDescent="0.25">
      <c r="A91" s="54" t="s">
        <v>106</v>
      </c>
      <c r="B91" s="7">
        <v>992</v>
      </c>
      <c r="C91" s="10" t="s">
        <v>71</v>
      </c>
      <c r="D91" s="7" t="s">
        <v>215</v>
      </c>
      <c r="E91" s="82" t="s">
        <v>27</v>
      </c>
      <c r="F91" s="58">
        <f>F92</f>
        <v>1125280</v>
      </c>
      <c r="G91" s="58">
        <f t="shared" ref="G91:H91" si="26">G92</f>
        <v>1000000</v>
      </c>
      <c r="H91" s="58">
        <f t="shared" si="26"/>
        <v>1000000</v>
      </c>
      <c r="I91" s="32"/>
      <c r="J91" s="23"/>
      <c r="K91" s="46">
        <v>5</v>
      </c>
    </row>
    <row r="92" spans="1:12" s="15" customFormat="1" ht="45" x14ac:dyDescent="0.25">
      <c r="A92" s="54" t="s">
        <v>125</v>
      </c>
      <c r="B92" s="7">
        <v>992</v>
      </c>
      <c r="C92" s="10" t="s">
        <v>71</v>
      </c>
      <c r="D92" s="7" t="s">
        <v>215</v>
      </c>
      <c r="E92" s="82" t="s">
        <v>126</v>
      </c>
      <c r="F92" s="58">
        <v>1125280</v>
      </c>
      <c r="G92" s="58">
        <v>1000000</v>
      </c>
      <c r="H92" s="58">
        <v>1000000</v>
      </c>
      <c r="I92" s="32" t="s">
        <v>521</v>
      </c>
      <c r="J92" s="23" t="s">
        <v>520</v>
      </c>
      <c r="K92" s="46">
        <v>5</v>
      </c>
    </row>
    <row r="93" spans="1:12" s="18" customFormat="1" ht="109.2" x14ac:dyDescent="0.3">
      <c r="A93" s="93" t="s">
        <v>460</v>
      </c>
      <c r="B93" s="7">
        <v>992</v>
      </c>
      <c r="C93" s="10" t="s">
        <v>71</v>
      </c>
      <c r="D93" s="7" t="s">
        <v>179</v>
      </c>
      <c r="E93" s="10" t="s">
        <v>27</v>
      </c>
      <c r="F93" s="58">
        <f>F94+F95</f>
        <v>1106149</v>
      </c>
      <c r="G93" s="52">
        <f>G94+G95</f>
        <v>1106149</v>
      </c>
      <c r="H93" s="58">
        <f>H94+H95</f>
        <v>1106149</v>
      </c>
      <c r="I93" s="32"/>
      <c r="J93" s="23"/>
      <c r="K93" s="45">
        <v>5</v>
      </c>
    </row>
    <row r="94" spans="1:12" s="18" customFormat="1" ht="31.2" x14ac:dyDescent="0.3">
      <c r="A94" s="7" t="s">
        <v>127</v>
      </c>
      <c r="B94" s="7">
        <v>992</v>
      </c>
      <c r="C94" s="10" t="s">
        <v>71</v>
      </c>
      <c r="D94" s="7" t="s">
        <v>179</v>
      </c>
      <c r="E94" s="10" t="s">
        <v>128</v>
      </c>
      <c r="F94" s="52">
        <v>1044943.64</v>
      </c>
      <c r="G94" s="52">
        <v>1096157.76</v>
      </c>
      <c r="H94" s="52">
        <v>1106149</v>
      </c>
      <c r="I94" s="91" t="s">
        <v>529</v>
      </c>
      <c r="J94" s="89" t="s">
        <v>525</v>
      </c>
      <c r="K94" s="46"/>
    </row>
    <row r="95" spans="1:12" s="18" customFormat="1" ht="31.2" x14ac:dyDescent="0.3">
      <c r="A95" s="54" t="s">
        <v>125</v>
      </c>
      <c r="B95" s="7">
        <v>992</v>
      </c>
      <c r="C95" s="10" t="s">
        <v>71</v>
      </c>
      <c r="D95" s="7" t="s">
        <v>179</v>
      </c>
      <c r="E95" s="82" t="s">
        <v>126</v>
      </c>
      <c r="F95" s="58">
        <v>61205.36</v>
      </c>
      <c r="G95" s="58">
        <v>9991.24</v>
      </c>
      <c r="H95" s="58">
        <v>0</v>
      </c>
      <c r="I95" s="91" t="s">
        <v>529</v>
      </c>
      <c r="J95" s="89" t="s">
        <v>525</v>
      </c>
      <c r="K95" s="46"/>
    </row>
    <row r="96" spans="1:12" s="18" customFormat="1" ht="62.4" x14ac:dyDescent="0.3">
      <c r="A96" s="66" t="s">
        <v>438</v>
      </c>
      <c r="B96" s="7">
        <v>992</v>
      </c>
      <c r="C96" s="10" t="s">
        <v>71</v>
      </c>
      <c r="D96" s="10" t="s">
        <v>233</v>
      </c>
      <c r="E96" s="10" t="s">
        <v>27</v>
      </c>
      <c r="F96" s="58">
        <f>F97</f>
        <v>574459</v>
      </c>
      <c r="G96" s="58">
        <f t="shared" ref="G96:H96" si="27">G97</f>
        <v>596118</v>
      </c>
      <c r="H96" s="58">
        <f t="shared" si="27"/>
        <v>618643</v>
      </c>
      <c r="I96" s="91"/>
      <c r="J96" s="89"/>
      <c r="K96" s="45">
        <v>5</v>
      </c>
    </row>
    <row r="97" spans="1:11" s="18" customFormat="1" ht="31.2" x14ac:dyDescent="0.3">
      <c r="A97" s="7" t="s">
        <v>127</v>
      </c>
      <c r="B97" s="7">
        <v>992</v>
      </c>
      <c r="C97" s="10" t="s">
        <v>71</v>
      </c>
      <c r="D97" s="10" t="s">
        <v>233</v>
      </c>
      <c r="E97" s="10" t="s">
        <v>128</v>
      </c>
      <c r="F97" s="87">
        <v>574459</v>
      </c>
      <c r="G97" s="87">
        <v>596118</v>
      </c>
      <c r="H97" s="87">
        <v>618643</v>
      </c>
      <c r="I97" s="91" t="s">
        <v>529</v>
      </c>
      <c r="J97" s="89" t="s">
        <v>525</v>
      </c>
      <c r="K97" s="46"/>
    </row>
    <row r="98" spans="1:11" s="18" customFormat="1" ht="15.6" x14ac:dyDescent="0.3">
      <c r="A98" s="13" t="s">
        <v>83</v>
      </c>
      <c r="B98" s="13">
        <v>992</v>
      </c>
      <c r="C98" s="14" t="s">
        <v>84</v>
      </c>
      <c r="D98" s="14" t="s">
        <v>154</v>
      </c>
      <c r="E98" s="14" t="s">
        <v>27</v>
      </c>
      <c r="F98" s="94">
        <f>F99</f>
        <v>2637416</v>
      </c>
      <c r="G98" s="94">
        <f t="shared" ref="G98:H98" si="28">G99</f>
        <v>2887136</v>
      </c>
      <c r="H98" s="94">
        <f t="shared" si="28"/>
        <v>2887136</v>
      </c>
      <c r="I98" s="32"/>
      <c r="J98" s="23"/>
      <c r="K98" s="45"/>
    </row>
    <row r="99" spans="1:11" s="15" customFormat="1" ht="15.6" x14ac:dyDescent="0.25">
      <c r="A99" s="7" t="s">
        <v>110</v>
      </c>
      <c r="B99" s="66">
        <v>992</v>
      </c>
      <c r="C99" s="53" t="s">
        <v>85</v>
      </c>
      <c r="D99" s="53" t="s">
        <v>154</v>
      </c>
      <c r="E99" s="53" t="s">
        <v>27</v>
      </c>
      <c r="F99" s="58">
        <f>F101</f>
        <v>2637416</v>
      </c>
      <c r="G99" s="58">
        <f t="shared" ref="G99:H99" si="29">G101</f>
        <v>2887136</v>
      </c>
      <c r="H99" s="58">
        <f t="shared" si="29"/>
        <v>2887136</v>
      </c>
      <c r="I99" s="32"/>
      <c r="J99" s="23"/>
      <c r="K99" s="46"/>
    </row>
    <row r="100" spans="1:11" s="15" customFormat="1" ht="46.8" x14ac:dyDescent="0.25">
      <c r="A100" s="10" t="s">
        <v>336</v>
      </c>
      <c r="B100" s="66">
        <v>992</v>
      </c>
      <c r="C100" s="53" t="s">
        <v>85</v>
      </c>
      <c r="D100" s="53" t="s">
        <v>155</v>
      </c>
      <c r="E100" s="53" t="s">
        <v>27</v>
      </c>
      <c r="F100" s="58">
        <f>F101</f>
        <v>2637416</v>
      </c>
      <c r="G100" s="58">
        <f t="shared" ref="G100:H103" si="30">G101</f>
        <v>2887136</v>
      </c>
      <c r="H100" s="58">
        <f t="shared" si="30"/>
        <v>2887136</v>
      </c>
      <c r="I100" s="32"/>
      <c r="J100" s="23"/>
      <c r="K100" s="46"/>
    </row>
    <row r="101" spans="1:11" s="15" customFormat="1" ht="31.2" x14ac:dyDescent="0.25">
      <c r="A101" s="7" t="s">
        <v>334</v>
      </c>
      <c r="B101" s="66">
        <v>992</v>
      </c>
      <c r="C101" s="53" t="s">
        <v>85</v>
      </c>
      <c r="D101" s="53" t="s">
        <v>270</v>
      </c>
      <c r="E101" s="53" t="s">
        <v>27</v>
      </c>
      <c r="F101" s="58">
        <f>F102</f>
        <v>2637416</v>
      </c>
      <c r="G101" s="58">
        <f t="shared" si="30"/>
        <v>2887136</v>
      </c>
      <c r="H101" s="58">
        <f t="shared" si="30"/>
        <v>2887136</v>
      </c>
      <c r="I101" s="32"/>
      <c r="J101" s="23"/>
      <c r="K101" s="46"/>
    </row>
    <row r="102" spans="1:11" s="15" customFormat="1" ht="15.6" x14ac:dyDescent="0.25">
      <c r="A102" s="7" t="s">
        <v>335</v>
      </c>
      <c r="B102" s="66">
        <v>992</v>
      </c>
      <c r="C102" s="53" t="s">
        <v>85</v>
      </c>
      <c r="D102" s="53" t="s">
        <v>267</v>
      </c>
      <c r="E102" s="53" t="s">
        <v>27</v>
      </c>
      <c r="F102" s="58">
        <f>F103</f>
        <v>2637416</v>
      </c>
      <c r="G102" s="58">
        <f t="shared" si="30"/>
        <v>2887136</v>
      </c>
      <c r="H102" s="58">
        <f t="shared" si="30"/>
        <v>2887136</v>
      </c>
      <c r="I102" s="32"/>
      <c r="J102" s="23"/>
      <c r="K102" s="46"/>
    </row>
    <row r="103" spans="1:11" s="15" customFormat="1" ht="62.4" x14ac:dyDescent="0.25">
      <c r="A103" s="66" t="s">
        <v>102</v>
      </c>
      <c r="B103" s="7">
        <v>992</v>
      </c>
      <c r="C103" s="10" t="s">
        <v>85</v>
      </c>
      <c r="D103" s="10" t="s">
        <v>269</v>
      </c>
      <c r="E103" s="10" t="s">
        <v>27</v>
      </c>
      <c r="F103" s="58">
        <f>F104</f>
        <v>2637416</v>
      </c>
      <c r="G103" s="58">
        <f t="shared" si="30"/>
        <v>2887136</v>
      </c>
      <c r="H103" s="58">
        <f t="shared" si="30"/>
        <v>2887136</v>
      </c>
      <c r="I103" s="32"/>
      <c r="J103" s="23"/>
      <c r="K103" s="46">
        <v>5</v>
      </c>
    </row>
    <row r="104" spans="1:11" s="18" customFormat="1" ht="31.2" x14ac:dyDescent="0.3">
      <c r="A104" s="7" t="s">
        <v>127</v>
      </c>
      <c r="B104" s="7">
        <v>992</v>
      </c>
      <c r="C104" s="10" t="s">
        <v>85</v>
      </c>
      <c r="D104" s="10" t="s">
        <v>269</v>
      </c>
      <c r="E104" s="10" t="s">
        <v>128</v>
      </c>
      <c r="F104" s="87">
        <v>2637416</v>
      </c>
      <c r="G104" s="87">
        <v>2887136</v>
      </c>
      <c r="H104" s="87">
        <f>3038490-151354</f>
        <v>2887136</v>
      </c>
      <c r="I104" s="91" t="s">
        <v>529</v>
      </c>
      <c r="J104" s="89" t="s">
        <v>525</v>
      </c>
      <c r="K104" s="46"/>
    </row>
    <row r="105" spans="1:11" s="18" customFormat="1" ht="31.2" x14ac:dyDescent="0.3">
      <c r="A105" s="13" t="s">
        <v>182</v>
      </c>
      <c r="B105" s="95">
        <v>992</v>
      </c>
      <c r="C105" s="14" t="s">
        <v>183</v>
      </c>
      <c r="D105" s="14" t="s">
        <v>184</v>
      </c>
      <c r="E105" s="14" t="s">
        <v>27</v>
      </c>
      <c r="F105" s="51">
        <f>F106</f>
        <v>5197302</v>
      </c>
      <c r="G105" s="51">
        <f t="shared" ref="G105:H105" si="31">G106</f>
        <v>3697252</v>
      </c>
      <c r="H105" s="51">
        <f t="shared" si="31"/>
        <v>750000</v>
      </c>
      <c r="I105" s="32"/>
      <c r="J105" s="23"/>
      <c r="K105" s="45"/>
    </row>
    <row r="106" spans="1:11" s="18" customFormat="1" ht="46.8" x14ac:dyDescent="0.3">
      <c r="A106" s="66" t="s">
        <v>386</v>
      </c>
      <c r="B106" s="7">
        <v>992</v>
      </c>
      <c r="C106" s="10" t="s">
        <v>384</v>
      </c>
      <c r="D106" s="10" t="s">
        <v>184</v>
      </c>
      <c r="E106" s="10" t="s">
        <v>27</v>
      </c>
      <c r="F106" s="84">
        <f t="shared" ref="F106:H109" si="32">F107</f>
        <v>5197302</v>
      </c>
      <c r="G106" s="84">
        <f>G107</f>
        <v>3697252</v>
      </c>
      <c r="H106" s="84">
        <f t="shared" si="32"/>
        <v>750000</v>
      </c>
      <c r="I106" s="32"/>
      <c r="J106" s="23"/>
      <c r="K106" s="45"/>
    </row>
    <row r="107" spans="1:11" s="18" customFormat="1" ht="78" x14ac:dyDescent="0.3">
      <c r="A107" s="96" t="s">
        <v>341</v>
      </c>
      <c r="B107" s="7">
        <v>992</v>
      </c>
      <c r="C107" s="10" t="s">
        <v>384</v>
      </c>
      <c r="D107" s="7" t="s">
        <v>158</v>
      </c>
      <c r="E107" s="10" t="s">
        <v>27</v>
      </c>
      <c r="F107" s="52">
        <f t="shared" si="32"/>
        <v>5197302</v>
      </c>
      <c r="G107" s="52">
        <f>G108</f>
        <v>3697252</v>
      </c>
      <c r="H107" s="52">
        <f t="shared" si="32"/>
        <v>750000</v>
      </c>
      <c r="I107" s="32"/>
      <c r="J107" s="23"/>
      <c r="K107" s="45"/>
    </row>
    <row r="108" spans="1:11" s="18" customFormat="1" ht="46.8" x14ac:dyDescent="0.3">
      <c r="A108" s="96" t="s">
        <v>159</v>
      </c>
      <c r="B108" s="7">
        <v>992</v>
      </c>
      <c r="C108" s="10" t="s">
        <v>384</v>
      </c>
      <c r="D108" s="7" t="s">
        <v>160</v>
      </c>
      <c r="E108" s="10" t="s">
        <v>27</v>
      </c>
      <c r="F108" s="52">
        <f>F109+F111</f>
        <v>5197302</v>
      </c>
      <c r="G108" s="52">
        <f t="shared" ref="G108:H108" si="33">G109+G111</f>
        <v>3697252</v>
      </c>
      <c r="H108" s="52">
        <f t="shared" si="33"/>
        <v>750000</v>
      </c>
      <c r="I108" s="32"/>
      <c r="J108" s="23"/>
      <c r="K108" s="45"/>
    </row>
    <row r="109" spans="1:11" s="18" customFormat="1" ht="46.8" x14ac:dyDescent="0.3">
      <c r="A109" s="7" t="s">
        <v>455</v>
      </c>
      <c r="B109" s="7">
        <v>992</v>
      </c>
      <c r="C109" s="10" t="s">
        <v>384</v>
      </c>
      <c r="D109" s="7" t="s">
        <v>340</v>
      </c>
      <c r="E109" s="10" t="s">
        <v>27</v>
      </c>
      <c r="F109" s="52">
        <f t="shared" si="32"/>
        <v>555340</v>
      </c>
      <c r="G109" s="52">
        <f>G110</f>
        <v>1055290</v>
      </c>
      <c r="H109" s="52">
        <f t="shared" si="32"/>
        <v>250000</v>
      </c>
      <c r="I109" s="32"/>
      <c r="J109" s="23"/>
      <c r="K109" s="45">
        <v>5</v>
      </c>
    </row>
    <row r="110" spans="1:11" s="18" customFormat="1" ht="75.599999999999994" x14ac:dyDescent="0.3">
      <c r="A110" s="54" t="s">
        <v>125</v>
      </c>
      <c r="B110" s="7">
        <v>992</v>
      </c>
      <c r="C110" s="10" t="s">
        <v>384</v>
      </c>
      <c r="D110" s="7" t="s">
        <v>340</v>
      </c>
      <c r="E110" s="10" t="s">
        <v>126</v>
      </c>
      <c r="F110" s="58">
        <v>555340</v>
      </c>
      <c r="G110" s="58">
        <v>1055290</v>
      </c>
      <c r="H110" s="58">
        <v>250000</v>
      </c>
      <c r="I110" s="32" t="s">
        <v>522</v>
      </c>
      <c r="J110" s="23" t="s">
        <v>520</v>
      </c>
      <c r="K110" s="45">
        <v>5</v>
      </c>
    </row>
    <row r="111" spans="1:11" s="18" customFormat="1" ht="31.2" x14ac:dyDescent="0.3">
      <c r="A111" s="7" t="s">
        <v>385</v>
      </c>
      <c r="B111" s="7">
        <v>992</v>
      </c>
      <c r="C111" s="10" t="s">
        <v>384</v>
      </c>
      <c r="D111" s="7" t="s">
        <v>469</v>
      </c>
      <c r="E111" s="10" t="s">
        <v>27</v>
      </c>
      <c r="F111" s="52">
        <f>F112+F113</f>
        <v>4641962</v>
      </c>
      <c r="G111" s="52">
        <f t="shared" ref="G111:H111" si="34">G112+G113</f>
        <v>2641962</v>
      </c>
      <c r="H111" s="52">
        <f t="shared" si="34"/>
        <v>500000</v>
      </c>
      <c r="I111" s="32"/>
      <c r="J111" s="23"/>
      <c r="K111" s="45">
        <v>5</v>
      </c>
    </row>
    <row r="112" spans="1:11" s="18" customFormat="1" ht="75.599999999999994" x14ac:dyDescent="0.3">
      <c r="A112" s="54" t="s">
        <v>125</v>
      </c>
      <c r="B112" s="7">
        <v>992</v>
      </c>
      <c r="C112" s="10" t="s">
        <v>384</v>
      </c>
      <c r="D112" s="7" t="s">
        <v>469</v>
      </c>
      <c r="E112" s="10" t="s">
        <v>126</v>
      </c>
      <c r="F112" s="58">
        <v>3441962</v>
      </c>
      <c r="G112" s="58">
        <v>1441962</v>
      </c>
      <c r="H112" s="58">
        <v>500000</v>
      </c>
      <c r="I112" s="32" t="s">
        <v>522</v>
      </c>
      <c r="J112" s="23" t="s">
        <v>520</v>
      </c>
      <c r="K112" s="45">
        <v>5</v>
      </c>
    </row>
    <row r="113" spans="1:11" s="18" customFormat="1" ht="75.599999999999994" x14ac:dyDescent="0.3">
      <c r="A113" s="54" t="s">
        <v>239</v>
      </c>
      <c r="B113" s="7">
        <v>992</v>
      </c>
      <c r="C113" s="10" t="s">
        <v>384</v>
      </c>
      <c r="D113" s="7" t="s">
        <v>469</v>
      </c>
      <c r="E113" s="10" t="s">
        <v>116</v>
      </c>
      <c r="F113" s="58">
        <v>1200000</v>
      </c>
      <c r="G113" s="58">
        <v>1200000</v>
      </c>
      <c r="H113" s="58">
        <v>0</v>
      </c>
      <c r="I113" s="32" t="s">
        <v>522</v>
      </c>
      <c r="J113" s="23" t="s">
        <v>520</v>
      </c>
      <c r="K113" s="45">
        <v>5</v>
      </c>
    </row>
    <row r="114" spans="1:11" s="18" customFormat="1" ht="15.6" x14ac:dyDescent="0.3">
      <c r="A114" s="13" t="s">
        <v>59</v>
      </c>
      <c r="B114" s="13">
        <v>992</v>
      </c>
      <c r="C114" s="14" t="s">
        <v>60</v>
      </c>
      <c r="D114" s="13" t="s">
        <v>154</v>
      </c>
      <c r="E114" s="14" t="s">
        <v>27</v>
      </c>
      <c r="F114" s="17">
        <f>F133+F149+F115+F162+F128</f>
        <v>190676461.56999999</v>
      </c>
      <c r="G114" s="17">
        <f>G133+G149+G115+G162+G128</f>
        <v>168179618.09999999</v>
      </c>
      <c r="H114" s="17">
        <f>H133+H149+H115+H162+H128</f>
        <v>77742718.099999994</v>
      </c>
      <c r="I114" s="32"/>
      <c r="J114" s="23"/>
      <c r="K114" s="45"/>
    </row>
    <row r="115" spans="1:11" s="18" customFormat="1" ht="15.6" x14ac:dyDescent="0.3">
      <c r="A115" s="7" t="s">
        <v>174</v>
      </c>
      <c r="B115" s="7">
        <v>992</v>
      </c>
      <c r="C115" s="10" t="s">
        <v>175</v>
      </c>
      <c r="D115" s="7" t="s">
        <v>154</v>
      </c>
      <c r="E115" s="10" t="s">
        <v>27</v>
      </c>
      <c r="F115" s="52">
        <f>F116+F121</f>
        <v>5192974.49</v>
      </c>
      <c r="G115" s="52">
        <f>G116+G121</f>
        <v>5715031.0199999996</v>
      </c>
      <c r="H115" s="52">
        <f>H116+H121</f>
        <v>5715031.0199999996</v>
      </c>
      <c r="I115" s="32"/>
      <c r="J115" s="23"/>
      <c r="K115" s="45"/>
    </row>
    <row r="116" spans="1:11" s="18" customFormat="1" ht="62.4" x14ac:dyDescent="0.3">
      <c r="A116" s="10" t="s">
        <v>499</v>
      </c>
      <c r="B116" s="66">
        <v>992</v>
      </c>
      <c r="C116" s="53" t="s">
        <v>175</v>
      </c>
      <c r="D116" s="53" t="s">
        <v>498</v>
      </c>
      <c r="E116" s="53" t="s">
        <v>27</v>
      </c>
      <c r="F116" s="58">
        <f>F117</f>
        <v>1786579.27</v>
      </c>
      <c r="G116" s="58">
        <f t="shared" ref="G116:H126" si="35">G117</f>
        <v>1808635.8</v>
      </c>
      <c r="H116" s="58">
        <f t="shared" si="35"/>
        <v>1808635.8</v>
      </c>
      <c r="I116" s="32"/>
      <c r="J116" s="23"/>
      <c r="K116" s="45"/>
    </row>
    <row r="117" spans="1:11" s="18" customFormat="1" ht="46.8" x14ac:dyDescent="0.3">
      <c r="A117" s="7" t="s">
        <v>501</v>
      </c>
      <c r="B117" s="66">
        <v>992</v>
      </c>
      <c r="C117" s="53" t="s">
        <v>175</v>
      </c>
      <c r="D117" s="53" t="s">
        <v>503</v>
      </c>
      <c r="E117" s="53" t="s">
        <v>27</v>
      </c>
      <c r="F117" s="58">
        <f>F118</f>
        <v>1786579.27</v>
      </c>
      <c r="G117" s="58">
        <f t="shared" si="35"/>
        <v>1808635.8</v>
      </c>
      <c r="H117" s="58">
        <f t="shared" si="35"/>
        <v>1808635.8</v>
      </c>
      <c r="I117" s="32"/>
      <c r="J117" s="23"/>
      <c r="K117" s="45"/>
    </row>
    <row r="118" spans="1:11" s="18" customFormat="1" ht="46.8" x14ac:dyDescent="0.3">
      <c r="A118" s="7" t="s">
        <v>502</v>
      </c>
      <c r="B118" s="66">
        <v>992</v>
      </c>
      <c r="C118" s="53" t="s">
        <v>175</v>
      </c>
      <c r="D118" s="53" t="s">
        <v>504</v>
      </c>
      <c r="E118" s="53" t="s">
        <v>27</v>
      </c>
      <c r="F118" s="58">
        <f>F119</f>
        <v>1786579.27</v>
      </c>
      <c r="G118" s="58">
        <f t="shared" si="35"/>
        <v>1808635.8</v>
      </c>
      <c r="H118" s="58">
        <f t="shared" si="35"/>
        <v>1808635.8</v>
      </c>
      <c r="I118" s="32"/>
      <c r="J118" s="23"/>
      <c r="K118" s="45"/>
    </row>
    <row r="119" spans="1:11" s="18" customFormat="1" ht="46.8" x14ac:dyDescent="0.3">
      <c r="A119" s="97" t="s">
        <v>488</v>
      </c>
      <c r="B119" s="66">
        <v>992</v>
      </c>
      <c r="C119" s="53" t="s">
        <v>175</v>
      </c>
      <c r="D119" s="66" t="s">
        <v>500</v>
      </c>
      <c r="E119" s="53" t="s">
        <v>27</v>
      </c>
      <c r="F119" s="58">
        <f>F120</f>
        <v>1786579.27</v>
      </c>
      <c r="G119" s="58">
        <f t="shared" si="35"/>
        <v>1808635.8</v>
      </c>
      <c r="H119" s="58">
        <f t="shared" si="35"/>
        <v>1808635.8</v>
      </c>
      <c r="I119" s="32"/>
      <c r="J119" s="23"/>
      <c r="K119" s="45">
        <v>5</v>
      </c>
    </row>
    <row r="120" spans="1:11" s="18" customFormat="1" ht="45.6" x14ac:dyDescent="0.3">
      <c r="A120" s="88" t="s">
        <v>125</v>
      </c>
      <c r="B120" s="66">
        <v>992</v>
      </c>
      <c r="C120" s="53" t="s">
        <v>175</v>
      </c>
      <c r="D120" s="66" t="s">
        <v>500</v>
      </c>
      <c r="E120" s="53" t="s">
        <v>126</v>
      </c>
      <c r="F120" s="87">
        <v>1786579.27</v>
      </c>
      <c r="G120" s="87">
        <v>1808635.8</v>
      </c>
      <c r="H120" s="87">
        <v>1808635.8</v>
      </c>
      <c r="I120" s="33" t="s">
        <v>521</v>
      </c>
      <c r="J120" s="23" t="s">
        <v>525</v>
      </c>
      <c r="K120" s="46"/>
    </row>
    <row r="121" spans="1:11" s="18" customFormat="1" ht="46.8" x14ac:dyDescent="0.3">
      <c r="A121" s="10" t="s">
        <v>461</v>
      </c>
      <c r="B121" s="66">
        <v>992</v>
      </c>
      <c r="C121" s="53" t="s">
        <v>175</v>
      </c>
      <c r="D121" s="53" t="s">
        <v>232</v>
      </c>
      <c r="E121" s="53" t="s">
        <v>27</v>
      </c>
      <c r="F121" s="58">
        <f>F122</f>
        <v>3406395.22</v>
      </c>
      <c r="G121" s="58">
        <f t="shared" si="35"/>
        <v>3906395.22</v>
      </c>
      <c r="H121" s="58">
        <f t="shared" si="35"/>
        <v>3906395.22</v>
      </c>
      <c r="I121" s="32"/>
      <c r="J121" s="23"/>
      <c r="K121" s="45"/>
    </row>
    <row r="122" spans="1:11" s="18" customFormat="1" ht="31.2" x14ac:dyDescent="0.3">
      <c r="A122" s="7" t="s">
        <v>607</v>
      </c>
      <c r="B122" s="66">
        <v>992</v>
      </c>
      <c r="C122" s="53" t="s">
        <v>175</v>
      </c>
      <c r="D122" s="53" t="s">
        <v>602</v>
      </c>
      <c r="E122" s="53" t="s">
        <v>27</v>
      </c>
      <c r="F122" s="58">
        <f>F123</f>
        <v>3406395.22</v>
      </c>
      <c r="G122" s="58">
        <f t="shared" si="35"/>
        <v>3906395.22</v>
      </c>
      <c r="H122" s="58">
        <f t="shared" si="35"/>
        <v>3906395.22</v>
      </c>
      <c r="I122" s="32"/>
      <c r="J122" s="23"/>
      <c r="K122" s="45"/>
    </row>
    <row r="123" spans="1:11" s="18" customFormat="1" ht="62.4" x14ac:dyDescent="0.3">
      <c r="A123" s="7" t="s">
        <v>601</v>
      </c>
      <c r="B123" s="66">
        <v>992</v>
      </c>
      <c r="C123" s="53" t="s">
        <v>175</v>
      </c>
      <c r="D123" s="53" t="s">
        <v>608</v>
      </c>
      <c r="E123" s="53" t="s">
        <v>27</v>
      </c>
      <c r="F123" s="58">
        <f>F126+F124</f>
        <v>3406395.22</v>
      </c>
      <c r="G123" s="58">
        <f t="shared" ref="G123:H123" si="36">G126+G124</f>
        <v>3906395.22</v>
      </c>
      <c r="H123" s="58">
        <f t="shared" si="36"/>
        <v>3906395.22</v>
      </c>
      <c r="I123" s="32"/>
      <c r="J123" s="23"/>
      <c r="K123" s="45"/>
    </row>
    <row r="124" spans="1:11" s="18" customFormat="1" ht="49.95" customHeight="1" x14ac:dyDescent="0.3">
      <c r="A124" s="97" t="s">
        <v>568</v>
      </c>
      <c r="B124" s="66">
        <v>992</v>
      </c>
      <c r="C124" s="53" t="s">
        <v>175</v>
      </c>
      <c r="D124" s="66" t="s">
        <v>609</v>
      </c>
      <c r="E124" s="53" t="s">
        <v>27</v>
      </c>
      <c r="F124" s="58">
        <f>F125</f>
        <v>100000</v>
      </c>
      <c r="G124" s="58">
        <f t="shared" si="35"/>
        <v>600000</v>
      </c>
      <c r="H124" s="58">
        <f t="shared" si="35"/>
        <v>600000</v>
      </c>
      <c r="I124" s="32"/>
      <c r="J124" s="23"/>
      <c r="K124" s="45">
        <v>5</v>
      </c>
    </row>
    <row r="125" spans="1:11" s="18" customFormat="1" ht="31.2" x14ac:dyDescent="0.3">
      <c r="A125" s="88" t="s">
        <v>125</v>
      </c>
      <c r="B125" s="66">
        <v>992</v>
      </c>
      <c r="C125" s="53" t="s">
        <v>175</v>
      </c>
      <c r="D125" s="66" t="s">
        <v>609</v>
      </c>
      <c r="E125" s="53" t="s">
        <v>126</v>
      </c>
      <c r="F125" s="87">
        <v>100000</v>
      </c>
      <c r="G125" s="87">
        <v>600000</v>
      </c>
      <c r="H125" s="87">
        <v>600000</v>
      </c>
      <c r="I125" s="33" t="s">
        <v>530</v>
      </c>
      <c r="J125" s="23" t="s">
        <v>520</v>
      </c>
      <c r="K125" s="46">
        <v>5</v>
      </c>
    </row>
    <row r="126" spans="1:11" s="18" customFormat="1" ht="78" x14ac:dyDescent="0.3">
      <c r="A126" s="97" t="s">
        <v>569</v>
      </c>
      <c r="B126" s="66">
        <v>992</v>
      </c>
      <c r="C126" s="53" t="s">
        <v>175</v>
      </c>
      <c r="D126" s="66" t="s">
        <v>626</v>
      </c>
      <c r="E126" s="53" t="s">
        <v>27</v>
      </c>
      <c r="F126" s="58">
        <f>F127</f>
        <v>3306395.22</v>
      </c>
      <c r="G126" s="58">
        <f t="shared" si="35"/>
        <v>3306395.22</v>
      </c>
      <c r="H126" s="58">
        <f t="shared" si="35"/>
        <v>3306395.22</v>
      </c>
      <c r="I126" s="32"/>
      <c r="J126" s="23"/>
      <c r="K126" s="45">
        <v>5</v>
      </c>
    </row>
    <row r="127" spans="1:11" s="18" customFormat="1" ht="31.2" x14ac:dyDescent="0.3">
      <c r="A127" s="88" t="s">
        <v>125</v>
      </c>
      <c r="B127" s="66">
        <v>992</v>
      </c>
      <c r="C127" s="53" t="s">
        <v>175</v>
      </c>
      <c r="D127" s="66" t="s">
        <v>610</v>
      </c>
      <c r="E127" s="53" t="s">
        <v>126</v>
      </c>
      <c r="F127" s="87">
        <f>2102922.68+1203472.54</f>
        <v>3306395.22</v>
      </c>
      <c r="G127" s="87">
        <f>2102922.68+1203472.54</f>
        <v>3306395.22</v>
      </c>
      <c r="H127" s="87">
        <f>2102922.68+1203472.54</f>
        <v>3306395.22</v>
      </c>
      <c r="I127" s="33" t="s">
        <v>530</v>
      </c>
      <c r="J127" s="23" t="s">
        <v>525</v>
      </c>
      <c r="K127" s="46"/>
    </row>
    <row r="128" spans="1:11" s="18" customFormat="1" ht="15.6" x14ac:dyDescent="0.3">
      <c r="A128" s="7" t="s">
        <v>480</v>
      </c>
      <c r="B128" s="66">
        <v>992</v>
      </c>
      <c r="C128" s="53" t="s">
        <v>478</v>
      </c>
      <c r="D128" s="66" t="s">
        <v>154</v>
      </c>
      <c r="E128" s="53" t="s">
        <v>27</v>
      </c>
      <c r="F128" s="58">
        <f>F129</f>
        <v>0</v>
      </c>
      <c r="G128" s="58">
        <f t="shared" ref="G128:H128" si="37">G129</f>
        <v>0</v>
      </c>
      <c r="H128" s="58">
        <f t="shared" si="37"/>
        <v>0</v>
      </c>
      <c r="I128" s="32"/>
      <c r="J128" s="23"/>
      <c r="K128" s="45"/>
    </row>
    <row r="129" spans="1:12" s="18" customFormat="1" ht="78" x14ac:dyDescent="0.3">
      <c r="A129" s="96" t="s">
        <v>341</v>
      </c>
      <c r="B129" s="7">
        <v>992</v>
      </c>
      <c r="C129" s="53" t="s">
        <v>478</v>
      </c>
      <c r="D129" s="7" t="s">
        <v>158</v>
      </c>
      <c r="E129" s="10" t="s">
        <v>27</v>
      </c>
      <c r="F129" s="52">
        <f t="shared" ref="F129:H131" si="38">F130</f>
        <v>0</v>
      </c>
      <c r="G129" s="52">
        <f>G130</f>
        <v>0</v>
      </c>
      <c r="H129" s="52">
        <f t="shared" si="38"/>
        <v>0</v>
      </c>
      <c r="I129" s="32"/>
      <c r="J129" s="23"/>
      <c r="K129" s="45"/>
    </row>
    <row r="130" spans="1:12" s="18" customFormat="1" ht="46.8" x14ac:dyDescent="0.3">
      <c r="A130" s="96" t="s">
        <v>159</v>
      </c>
      <c r="B130" s="7">
        <v>992</v>
      </c>
      <c r="C130" s="53" t="s">
        <v>478</v>
      </c>
      <c r="D130" s="7" t="s">
        <v>160</v>
      </c>
      <c r="E130" s="10" t="s">
        <v>27</v>
      </c>
      <c r="F130" s="52">
        <f>F131</f>
        <v>0</v>
      </c>
      <c r="G130" s="52">
        <f t="shared" ref="G130" si="39">G131</f>
        <v>0</v>
      </c>
      <c r="H130" s="52">
        <f t="shared" si="38"/>
        <v>0</v>
      </c>
      <c r="I130" s="32"/>
      <c r="J130" s="23"/>
      <c r="K130" s="45"/>
    </row>
    <row r="131" spans="1:12" s="18" customFormat="1" ht="62.4" x14ac:dyDescent="0.3">
      <c r="A131" s="7" t="s">
        <v>481</v>
      </c>
      <c r="B131" s="7">
        <v>992</v>
      </c>
      <c r="C131" s="53" t="s">
        <v>478</v>
      </c>
      <c r="D131" s="7" t="s">
        <v>479</v>
      </c>
      <c r="E131" s="10" t="s">
        <v>27</v>
      </c>
      <c r="F131" s="52">
        <f t="shared" si="38"/>
        <v>0</v>
      </c>
      <c r="G131" s="52">
        <f>G132</f>
        <v>0</v>
      </c>
      <c r="H131" s="52">
        <f t="shared" si="38"/>
        <v>0</v>
      </c>
      <c r="I131" s="32"/>
      <c r="J131" s="23"/>
      <c r="K131" s="45">
        <v>5</v>
      </c>
    </row>
    <row r="132" spans="1:12" s="18" customFormat="1" ht="75.599999999999994" x14ac:dyDescent="0.3">
      <c r="A132" s="54" t="s">
        <v>125</v>
      </c>
      <c r="B132" s="7">
        <v>992</v>
      </c>
      <c r="C132" s="53" t="s">
        <v>478</v>
      </c>
      <c r="D132" s="7" t="s">
        <v>479</v>
      </c>
      <c r="E132" s="10" t="s">
        <v>126</v>
      </c>
      <c r="F132" s="64">
        <f>500000-500000</f>
        <v>0</v>
      </c>
      <c r="G132" s="64">
        <v>0</v>
      </c>
      <c r="H132" s="64">
        <v>0</v>
      </c>
      <c r="I132" s="32" t="s">
        <v>522</v>
      </c>
      <c r="J132" s="23" t="s">
        <v>520</v>
      </c>
      <c r="K132" s="45">
        <v>5</v>
      </c>
    </row>
    <row r="133" spans="1:12" s="18" customFormat="1" ht="15.6" x14ac:dyDescent="0.3">
      <c r="A133" s="7" t="s">
        <v>68</v>
      </c>
      <c r="B133" s="66">
        <v>992</v>
      </c>
      <c r="C133" s="53" t="s">
        <v>69</v>
      </c>
      <c r="D133" s="66" t="s">
        <v>154</v>
      </c>
      <c r="E133" s="53" t="s">
        <v>27</v>
      </c>
      <c r="F133" s="58">
        <f>F134+F147</f>
        <v>28713387.079999998</v>
      </c>
      <c r="G133" s="58">
        <f t="shared" ref="G133:H133" si="40">G134</f>
        <v>3411387.08</v>
      </c>
      <c r="H133" s="58">
        <f t="shared" si="40"/>
        <v>3411387.08</v>
      </c>
      <c r="I133" s="32"/>
      <c r="J133" s="23"/>
      <c r="K133" s="45"/>
    </row>
    <row r="134" spans="1:12" s="18" customFormat="1" ht="46.8" x14ac:dyDescent="0.3">
      <c r="A134" s="53" t="s">
        <v>342</v>
      </c>
      <c r="B134" s="66">
        <v>992</v>
      </c>
      <c r="C134" s="53" t="s">
        <v>69</v>
      </c>
      <c r="D134" s="66" t="s">
        <v>166</v>
      </c>
      <c r="E134" s="53" t="s">
        <v>27</v>
      </c>
      <c r="F134" s="58">
        <f>F135</f>
        <v>28710000</v>
      </c>
      <c r="G134" s="58">
        <f>G135+G147</f>
        <v>3411387.08</v>
      </c>
      <c r="H134" s="58">
        <f>H135+H147</f>
        <v>3411387.08</v>
      </c>
      <c r="I134" s="32"/>
      <c r="J134" s="23"/>
      <c r="K134" s="45"/>
    </row>
    <row r="135" spans="1:12" s="18" customFormat="1" ht="46.8" x14ac:dyDescent="0.3">
      <c r="A135" s="53" t="s">
        <v>343</v>
      </c>
      <c r="B135" s="7">
        <v>992</v>
      </c>
      <c r="C135" s="10" t="s">
        <v>69</v>
      </c>
      <c r="D135" s="7" t="s">
        <v>167</v>
      </c>
      <c r="E135" s="10" t="s">
        <v>27</v>
      </c>
      <c r="F135" s="52">
        <f>F136</f>
        <v>28710000</v>
      </c>
      <c r="G135" s="52">
        <f t="shared" ref="G135:H135" si="41">G136</f>
        <v>3408000</v>
      </c>
      <c r="H135" s="52">
        <f t="shared" si="41"/>
        <v>3408000</v>
      </c>
      <c r="I135" s="32"/>
      <c r="J135" s="23"/>
      <c r="K135" s="45"/>
    </row>
    <row r="136" spans="1:12" s="18" customFormat="1" ht="46.8" x14ac:dyDescent="0.3">
      <c r="A136" s="53" t="s">
        <v>344</v>
      </c>
      <c r="B136" s="7">
        <v>992</v>
      </c>
      <c r="C136" s="10" t="s">
        <v>69</v>
      </c>
      <c r="D136" s="7" t="s">
        <v>287</v>
      </c>
      <c r="E136" s="10" t="s">
        <v>27</v>
      </c>
      <c r="F136" s="52">
        <f>F137+F139+F141+F143+F145</f>
        <v>28710000</v>
      </c>
      <c r="G136" s="52">
        <f t="shared" ref="G136:H136" si="42">G137+G139+G141+G143+G145</f>
        <v>3408000</v>
      </c>
      <c r="H136" s="52">
        <f t="shared" si="42"/>
        <v>3408000</v>
      </c>
      <c r="I136" s="32"/>
      <c r="J136" s="23"/>
      <c r="K136" s="45"/>
    </row>
    <row r="137" spans="1:12" s="18" customFormat="1" ht="62.4" x14ac:dyDescent="0.3">
      <c r="A137" s="10" t="s">
        <v>250</v>
      </c>
      <c r="B137" s="7">
        <v>992</v>
      </c>
      <c r="C137" s="10" t="s">
        <v>69</v>
      </c>
      <c r="D137" s="7" t="s">
        <v>251</v>
      </c>
      <c r="E137" s="10" t="s">
        <v>27</v>
      </c>
      <c r="F137" s="58">
        <f t="shared" ref="F137:H137" si="43">F138</f>
        <v>9552000</v>
      </c>
      <c r="G137" s="52">
        <f t="shared" si="43"/>
        <v>0</v>
      </c>
      <c r="H137" s="58">
        <f t="shared" si="43"/>
        <v>0</v>
      </c>
      <c r="I137" s="23"/>
      <c r="J137" s="23"/>
      <c r="K137" s="45">
        <v>5</v>
      </c>
    </row>
    <row r="138" spans="1:12" s="18" customFormat="1" ht="45.6" x14ac:dyDescent="0.3">
      <c r="A138" s="7" t="s">
        <v>125</v>
      </c>
      <c r="B138" s="7">
        <v>992</v>
      </c>
      <c r="C138" s="10" t="s">
        <v>69</v>
      </c>
      <c r="D138" s="7" t="s">
        <v>251</v>
      </c>
      <c r="E138" s="10" t="s">
        <v>126</v>
      </c>
      <c r="F138" s="58">
        <v>9552000</v>
      </c>
      <c r="G138" s="52">
        <v>0</v>
      </c>
      <c r="H138" s="58">
        <v>0</v>
      </c>
      <c r="I138" s="33" t="s">
        <v>524</v>
      </c>
      <c r="J138" s="23" t="s">
        <v>525</v>
      </c>
      <c r="K138" s="46"/>
    </row>
    <row r="139" spans="1:12" s="18" customFormat="1" ht="62.4" x14ac:dyDescent="0.3">
      <c r="A139" s="10" t="s">
        <v>252</v>
      </c>
      <c r="B139" s="7">
        <v>992</v>
      </c>
      <c r="C139" s="10" t="s">
        <v>69</v>
      </c>
      <c r="D139" s="7" t="s">
        <v>251</v>
      </c>
      <c r="E139" s="10" t="s">
        <v>27</v>
      </c>
      <c r="F139" s="58">
        <f>F140</f>
        <v>2388000</v>
      </c>
      <c r="G139" s="58">
        <f t="shared" ref="G139:H141" si="44">G140</f>
        <v>2388000</v>
      </c>
      <c r="H139" s="58">
        <f t="shared" si="44"/>
        <v>2388000</v>
      </c>
      <c r="I139" s="32"/>
      <c r="J139" s="23"/>
      <c r="K139" s="45">
        <v>5</v>
      </c>
    </row>
    <row r="140" spans="1:12" s="18" customFormat="1" ht="45.6" x14ac:dyDescent="0.3">
      <c r="A140" s="7" t="s">
        <v>125</v>
      </c>
      <c r="B140" s="7">
        <v>992</v>
      </c>
      <c r="C140" s="10" t="s">
        <v>69</v>
      </c>
      <c r="D140" s="7" t="s">
        <v>251</v>
      </c>
      <c r="E140" s="10" t="s">
        <v>126</v>
      </c>
      <c r="F140" s="58">
        <v>2388000</v>
      </c>
      <c r="G140" s="52">
        <v>2388000</v>
      </c>
      <c r="H140" s="58">
        <v>2388000</v>
      </c>
      <c r="I140" s="32" t="s">
        <v>524</v>
      </c>
      <c r="J140" s="23" t="s">
        <v>520</v>
      </c>
      <c r="K140" s="45">
        <v>5</v>
      </c>
      <c r="L140" s="18">
        <v>7</v>
      </c>
    </row>
    <row r="141" spans="1:12" s="18" customFormat="1" ht="46.8" x14ac:dyDescent="0.3">
      <c r="A141" s="10" t="s">
        <v>564</v>
      </c>
      <c r="B141" s="7">
        <v>992</v>
      </c>
      <c r="C141" s="10" t="s">
        <v>69</v>
      </c>
      <c r="D141" s="7" t="s">
        <v>563</v>
      </c>
      <c r="E141" s="10" t="s">
        <v>27</v>
      </c>
      <c r="F141" s="58">
        <f>F142</f>
        <v>1020000</v>
      </c>
      <c r="G141" s="58">
        <f t="shared" si="44"/>
        <v>1020000</v>
      </c>
      <c r="H141" s="58">
        <f t="shared" si="44"/>
        <v>1020000</v>
      </c>
      <c r="I141" s="32"/>
      <c r="J141" s="23"/>
      <c r="K141" s="45">
        <v>5</v>
      </c>
    </row>
    <row r="142" spans="1:12" s="18" customFormat="1" ht="45.6" x14ac:dyDescent="0.3">
      <c r="A142" s="7" t="s">
        <v>125</v>
      </c>
      <c r="B142" s="7">
        <v>992</v>
      </c>
      <c r="C142" s="10" t="s">
        <v>69</v>
      </c>
      <c r="D142" s="7" t="s">
        <v>563</v>
      </c>
      <c r="E142" s="10" t="s">
        <v>126</v>
      </c>
      <c r="F142" s="58">
        <v>1020000</v>
      </c>
      <c r="G142" s="52">
        <v>1020000</v>
      </c>
      <c r="H142" s="58">
        <v>1020000</v>
      </c>
      <c r="I142" s="32" t="s">
        <v>524</v>
      </c>
      <c r="J142" s="23" t="s">
        <v>520</v>
      </c>
      <c r="K142" s="45">
        <v>5</v>
      </c>
    </row>
    <row r="143" spans="1:12" s="18" customFormat="1" ht="66" customHeight="1" x14ac:dyDescent="0.3">
      <c r="A143" s="10" t="s">
        <v>526</v>
      </c>
      <c r="B143" s="7">
        <v>992</v>
      </c>
      <c r="C143" s="10" t="s">
        <v>69</v>
      </c>
      <c r="D143" s="7" t="s">
        <v>527</v>
      </c>
      <c r="E143" s="10" t="s">
        <v>27</v>
      </c>
      <c r="F143" s="58">
        <f t="shared" ref="F143:H143" si="45">F144</f>
        <v>12600000</v>
      </c>
      <c r="G143" s="52">
        <f t="shared" si="45"/>
        <v>0</v>
      </c>
      <c r="H143" s="58">
        <f t="shared" si="45"/>
        <v>0</v>
      </c>
      <c r="I143" s="23"/>
      <c r="J143" s="23"/>
      <c r="K143" s="45">
        <v>5</v>
      </c>
    </row>
    <row r="144" spans="1:12" s="18" customFormat="1" ht="45.6" x14ac:dyDescent="0.3">
      <c r="A144" s="7" t="s">
        <v>132</v>
      </c>
      <c r="B144" s="7">
        <v>992</v>
      </c>
      <c r="C144" s="10" t="s">
        <v>69</v>
      </c>
      <c r="D144" s="7" t="s">
        <v>527</v>
      </c>
      <c r="E144" s="10" t="s">
        <v>133</v>
      </c>
      <c r="F144" s="58">
        <v>12600000</v>
      </c>
      <c r="G144" s="52">
        <v>0</v>
      </c>
      <c r="H144" s="58">
        <v>0</v>
      </c>
      <c r="I144" s="33" t="s">
        <v>524</v>
      </c>
      <c r="J144" s="23" t="s">
        <v>525</v>
      </c>
      <c r="K144" s="46"/>
    </row>
    <row r="145" spans="1:12" s="18" customFormat="1" ht="46.8" x14ac:dyDescent="0.3">
      <c r="A145" s="10" t="s">
        <v>528</v>
      </c>
      <c r="B145" s="7">
        <v>992</v>
      </c>
      <c r="C145" s="10" t="s">
        <v>69</v>
      </c>
      <c r="D145" s="7" t="s">
        <v>527</v>
      </c>
      <c r="E145" s="10" t="s">
        <v>27</v>
      </c>
      <c r="F145" s="58">
        <f>F146</f>
        <v>3150000</v>
      </c>
      <c r="G145" s="58">
        <f t="shared" ref="G145:H145" si="46">G146</f>
        <v>0</v>
      </c>
      <c r="H145" s="58">
        <f t="shared" si="46"/>
        <v>0</v>
      </c>
      <c r="I145" s="32"/>
      <c r="J145" s="23"/>
      <c r="K145" s="45">
        <v>5</v>
      </c>
    </row>
    <row r="146" spans="1:12" s="18" customFormat="1" ht="45.6" x14ac:dyDescent="0.3">
      <c r="A146" s="7" t="s">
        <v>132</v>
      </c>
      <c r="B146" s="7">
        <v>992</v>
      </c>
      <c r="C146" s="10" t="s">
        <v>69</v>
      </c>
      <c r="D146" s="7" t="s">
        <v>527</v>
      </c>
      <c r="E146" s="10" t="s">
        <v>133</v>
      </c>
      <c r="F146" s="58">
        <v>3150000</v>
      </c>
      <c r="G146" s="52">
        <v>0</v>
      </c>
      <c r="H146" s="58">
        <v>0</v>
      </c>
      <c r="I146" s="32" t="s">
        <v>524</v>
      </c>
      <c r="J146" s="23" t="s">
        <v>520</v>
      </c>
      <c r="K146" s="45">
        <v>5</v>
      </c>
      <c r="L146" s="18">
        <v>7</v>
      </c>
    </row>
    <row r="147" spans="1:12" s="18" customFormat="1" ht="62.4" x14ac:dyDescent="0.3">
      <c r="A147" s="67" t="s">
        <v>271</v>
      </c>
      <c r="B147" s="7">
        <v>992</v>
      </c>
      <c r="C147" s="10" t="s">
        <v>69</v>
      </c>
      <c r="D147" s="68" t="s">
        <v>193</v>
      </c>
      <c r="E147" s="10" t="s">
        <v>27</v>
      </c>
      <c r="F147" s="58">
        <f>F148</f>
        <v>3387.08</v>
      </c>
      <c r="G147" s="58">
        <f t="shared" ref="G147:H147" si="47">G148</f>
        <v>3387.08</v>
      </c>
      <c r="H147" s="58">
        <f t="shared" si="47"/>
        <v>3387.08</v>
      </c>
      <c r="I147" s="32"/>
      <c r="J147" s="23"/>
      <c r="K147" s="45">
        <v>5</v>
      </c>
    </row>
    <row r="148" spans="1:12" s="18" customFormat="1" ht="31.2" x14ac:dyDescent="0.3">
      <c r="A148" s="54" t="s">
        <v>125</v>
      </c>
      <c r="B148" s="7">
        <v>992</v>
      </c>
      <c r="C148" s="10" t="s">
        <v>69</v>
      </c>
      <c r="D148" s="68" t="s">
        <v>193</v>
      </c>
      <c r="E148" s="10" t="s">
        <v>126</v>
      </c>
      <c r="F148" s="87">
        <v>3387.08</v>
      </c>
      <c r="G148" s="87">
        <v>3387.08</v>
      </c>
      <c r="H148" s="87">
        <v>3387.08</v>
      </c>
      <c r="I148" s="91" t="s">
        <v>529</v>
      </c>
      <c r="J148" s="89" t="s">
        <v>525</v>
      </c>
      <c r="K148" s="46"/>
    </row>
    <row r="149" spans="1:12" s="18" customFormat="1" ht="15.6" x14ac:dyDescent="0.3">
      <c r="A149" s="7" t="s">
        <v>98</v>
      </c>
      <c r="B149" s="7">
        <v>992</v>
      </c>
      <c r="C149" s="10" t="s">
        <v>99</v>
      </c>
      <c r="D149" s="10" t="s">
        <v>154</v>
      </c>
      <c r="E149" s="10" t="s">
        <v>27</v>
      </c>
      <c r="F149" s="52">
        <f>F150</f>
        <v>156666000</v>
      </c>
      <c r="G149" s="52">
        <f>G150</f>
        <v>158939000</v>
      </c>
      <c r="H149" s="52">
        <f t="shared" ref="F149:H150" si="48">H150</f>
        <v>68492000</v>
      </c>
      <c r="I149" s="32"/>
      <c r="J149" s="23"/>
      <c r="K149" s="45"/>
    </row>
    <row r="150" spans="1:12" s="18" customFormat="1" ht="46.8" x14ac:dyDescent="0.3">
      <c r="A150" s="53" t="s">
        <v>342</v>
      </c>
      <c r="B150" s="7">
        <v>992</v>
      </c>
      <c r="C150" s="10" t="s">
        <v>99</v>
      </c>
      <c r="D150" s="10" t="s">
        <v>166</v>
      </c>
      <c r="E150" s="10" t="s">
        <v>27</v>
      </c>
      <c r="F150" s="52">
        <f t="shared" si="48"/>
        <v>156666000</v>
      </c>
      <c r="G150" s="52">
        <f>G151</f>
        <v>158939000</v>
      </c>
      <c r="H150" s="52">
        <f t="shared" si="48"/>
        <v>68492000</v>
      </c>
      <c r="I150" s="32"/>
      <c r="J150" s="23"/>
      <c r="K150" s="45"/>
    </row>
    <row r="151" spans="1:12" s="18" customFormat="1" ht="46.8" x14ac:dyDescent="0.3">
      <c r="A151" s="10" t="s">
        <v>345</v>
      </c>
      <c r="B151" s="7">
        <v>992</v>
      </c>
      <c r="C151" s="10" t="s">
        <v>99</v>
      </c>
      <c r="D151" s="10" t="s">
        <v>168</v>
      </c>
      <c r="E151" s="10" t="s">
        <v>27</v>
      </c>
      <c r="F151" s="52">
        <f>F152+F157</f>
        <v>156666000</v>
      </c>
      <c r="G151" s="52">
        <f>G152+G157</f>
        <v>158939000</v>
      </c>
      <c r="H151" s="52">
        <f>H152+H157</f>
        <v>68492000</v>
      </c>
      <c r="I151" s="32"/>
      <c r="J151" s="23"/>
      <c r="K151" s="45"/>
    </row>
    <row r="152" spans="1:12" s="18" customFormat="1" ht="31.2" x14ac:dyDescent="0.3">
      <c r="A152" s="98" t="s">
        <v>272</v>
      </c>
      <c r="B152" s="7">
        <v>992</v>
      </c>
      <c r="C152" s="10" t="s">
        <v>99</v>
      </c>
      <c r="D152" s="71" t="s">
        <v>204</v>
      </c>
      <c r="E152" s="10" t="s">
        <v>27</v>
      </c>
      <c r="F152" s="52">
        <f>F153+F155</f>
        <v>120000000</v>
      </c>
      <c r="G152" s="52">
        <f>G153+G155</f>
        <v>120000000</v>
      </c>
      <c r="H152" s="52">
        <f t="shared" ref="H152" si="49">H153+H155</f>
        <v>0</v>
      </c>
      <c r="I152" s="32"/>
      <c r="J152" s="23"/>
      <c r="K152" s="45"/>
    </row>
    <row r="153" spans="1:12" s="18" customFormat="1" ht="46.8" x14ac:dyDescent="0.3">
      <c r="A153" s="99" t="s">
        <v>505</v>
      </c>
      <c r="B153" s="7">
        <v>992</v>
      </c>
      <c r="C153" s="10" t="s">
        <v>99</v>
      </c>
      <c r="D153" s="71" t="s">
        <v>536</v>
      </c>
      <c r="E153" s="10" t="s">
        <v>27</v>
      </c>
      <c r="F153" s="58">
        <f>F154</f>
        <v>108000000</v>
      </c>
      <c r="G153" s="58">
        <f t="shared" ref="G153:H153" si="50">G154</f>
        <v>108000000</v>
      </c>
      <c r="H153" s="58">
        <f t="shared" si="50"/>
        <v>0</v>
      </c>
      <c r="I153" s="32"/>
      <c r="J153" s="23"/>
      <c r="K153" s="45">
        <v>5</v>
      </c>
    </row>
    <row r="154" spans="1:12" s="18" customFormat="1" ht="31.2" x14ac:dyDescent="0.3">
      <c r="A154" s="54" t="s">
        <v>125</v>
      </c>
      <c r="B154" s="7">
        <v>992</v>
      </c>
      <c r="C154" s="10" t="s">
        <v>99</v>
      </c>
      <c r="D154" s="71" t="s">
        <v>536</v>
      </c>
      <c r="E154" s="10" t="s">
        <v>126</v>
      </c>
      <c r="F154" s="58">
        <v>108000000</v>
      </c>
      <c r="G154" s="58">
        <v>108000000</v>
      </c>
      <c r="H154" s="58">
        <v>0</v>
      </c>
      <c r="I154" s="32" t="s">
        <v>530</v>
      </c>
      <c r="J154" s="23" t="s">
        <v>525</v>
      </c>
      <c r="K154" s="46"/>
    </row>
    <row r="155" spans="1:12" s="18" customFormat="1" ht="62.4" x14ac:dyDescent="0.3">
      <c r="A155" s="65" t="s">
        <v>506</v>
      </c>
      <c r="B155" s="7">
        <v>992</v>
      </c>
      <c r="C155" s="10" t="s">
        <v>99</v>
      </c>
      <c r="D155" s="71" t="s">
        <v>536</v>
      </c>
      <c r="E155" s="10" t="s">
        <v>27</v>
      </c>
      <c r="F155" s="58">
        <f>F156</f>
        <v>12000000</v>
      </c>
      <c r="G155" s="58">
        <f t="shared" ref="G155:H155" si="51">G156</f>
        <v>12000000</v>
      </c>
      <c r="H155" s="58">
        <f t="shared" si="51"/>
        <v>0</v>
      </c>
      <c r="I155" s="32"/>
      <c r="J155" s="23"/>
      <c r="K155" s="45">
        <v>5</v>
      </c>
    </row>
    <row r="156" spans="1:12" s="18" customFormat="1" ht="31.2" x14ac:dyDescent="0.3">
      <c r="A156" s="54" t="s">
        <v>125</v>
      </c>
      <c r="B156" s="7">
        <v>992</v>
      </c>
      <c r="C156" s="10" t="s">
        <v>99</v>
      </c>
      <c r="D156" s="71" t="s">
        <v>536</v>
      </c>
      <c r="E156" s="10" t="s">
        <v>126</v>
      </c>
      <c r="F156" s="58">
        <v>12000000</v>
      </c>
      <c r="G156" s="58">
        <v>12000000</v>
      </c>
      <c r="H156" s="58">
        <v>0</v>
      </c>
      <c r="I156" s="32" t="s">
        <v>530</v>
      </c>
      <c r="J156" s="23" t="s">
        <v>520</v>
      </c>
      <c r="K156" s="45">
        <v>5</v>
      </c>
      <c r="L156" s="18">
        <v>7</v>
      </c>
    </row>
    <row r="157" spans="1:12" s="18" customFormat="1" ht="31.2" x14ac:dyDescent="0.3">
      <c r="A157" s="53" t="s">
        <v>346</v>
      </c>
      <c r="B157" s="7">
        <v>992</v>
      </c>
      <c r="C157" s="10" t="s">
        <v>99</v>
      </c>
      <c r="D157" s="68" t="s">
        <v>185</v>
      </c>
      <c r="E157" s="10" t="s">
        <v>27</v>
      </c>
      <c r="F157" s="52">
        <f>F158+F160</f>
        <v>36666000</v>
      </c>
      <c r="G157" s="52">
        <f>G158+G160</f>
        <v>38939000</v>
      </c>
      <c r="H157" s="52">
        <f>H158+H160</f>
        <v>68492000</v>
      </c>
      <c r="I157" s="32"/>
      <c r="J157" s="23"/>
      <c r="K157" s="45"/>
    </row>
    <row r="158" spans="1:12" s="18" customFormat="1" ht="46.8" x14ac:dyDescent="0.3">
      <c r="A158" s="7" t="s">
        <v>348</v>
      </c>
      <c r="B158" s="7">
        <v>992</v>
      </c>
      <c r="C158" s="10" t="s">
        <v>99</v>
      </c>
      <c r="D158" s="10" t="s">
        <v>537</v>
      </c>
      <c r="E158" s="10" t="s">
        <v>27</v>
      </c>
      <c r="F158" s="58">
        <f>F159</f>
        <v>23084300</v>
      </c>
      <c r="G158" s="58">
        <f t="shared" ref="G158:H158" si="52">G159</f>
        <v>23251900</v>
      </c>
      <c r="H158" s="58">
        <f t="shared" si="52"/>
        <v>34546900</v>
      </c>
      <c r="I158" s="32"/>
      <c r="J158" s="23"/>
      <c r="K158" s="45">
        <v>5</v>
      </c>
    </row>
    <row r="159" spans="1:12" s="18" customFormat="1" ht="31.2" x14ac:dyDescent="0.3">
      <c r="A159" s="54" t="s">
        <v>125</v>
      </c>
      <c r="B159" s="7">
        <v>992</v>
      </c>
      <c r="C159" s="10" t="s">
        <v>99</v>
      </c>
      <c r="D159" s="10" t="s">
        <v>605</v>
      </c>
      <c r="E159" s="10" t="s">
        <v>126</v>
      </c>
      <c r="F159" s="58">
        <v>23084300</v>
      </c>
      <c r="G159" s="58">
        <v>23251900</v>
      </c>
      <c r="H159" s="58">
        <v>34546900</v>
      </c>
      <c r="I159" s="32" t="s">
        <v>530</v>
      </c>
      <c r="J159" s="23" t="s">
        <v>520</v>
      </c>
      <c r="K159" s="45">
        <v>5</v>
      </c>
    </row>
    <row r="160" spans="1:12" s="18" customFormat="1" ht="46.8" x14ac:dyDescent="0.3">
      <c r="A160" s="67" t="s">
        <v>347</v>
      </c>
      <c r="B160" s="7">
        <v>992</v>
      </c>
      <c r="C160" s="10" t="s">
        <v>99</v>
      </c>
      <c r="D160" s="10" t="s">
        <v>606</v>
      </c>
      <c r="E160" s="10" t="s">
        <v>27</v>
      </c>
      <c r="F160" s="58">
        <f>F161</f>
        <v>13581700</v>
      </c>
      <c r="G160" s="58">
        <f t="shared" ref="G160:H160" si="53">G161</f>
        <v>15687100</v>
      </c>
      <c r="H160" s="58">
        <f t="shared" si="53"/>
        <v>33945100</v>
      </c>
      <c r="I160" s="32"/>
      <c r="J160" s="23"/>
      <c r="K160" s="45">
        <v>5</v>
      </c>
    </row>
    <row r="161" spans="1:11" s="18" customFormat="1" ht="31.2" x14ac:dyDescent="0.3">
      <c r="A161" s="54" t="s">
        <v>125</v>
      </c>
      <c r="B161" s="7">
        <v>992</v>
      </c>
      <c r="C161" s="10" t="s">
        <v>99</v>
      </c>
      <c r="D161" s="10" t="s">
        <v>606</v>
      </c>
      <c r="E161" s="10" t="s">
        <v>126</v>
      </c>
      <c r="F161" s="58">
        <v>13581700</v>
      </c>
      <c r="G161" s="58">
        <f>9656100+6031000</f>
        <v>15687100</v>
      </c>
      <c r="H161" s="58">
        <v>33945100</v>
      </c>
      <c r="I161" s="32" t="s">
        <v>530</v>
      </c>
      <c r="J161" s="23" t="s">
        <v>520</v>
      </c>
      <c r="K161" s="45">
        <v>5</v>
      </c>
    </row>
    <row r="162" spans="1:11" s="18" customFormat="1" ht="15.6" x14ac:dyDescent="0.3">
      <c r="A162" s="96" t="s">
        <v>281</v>
      </c>
      <c r="B162" s="66">
        <v>992</v>
      </c>
      <c r="C162" s="53" t="s">
        <v>282</v>
      </c>
      <c r="D162" s="66" t="s">
        <v>154</v>
      </c>
      <c r="E162" s="100" t="s">
        <v>27</v>
      </c>
      <c r="F162" s="58">
        <f>F163</f>
        <v>104100</v>
      </c>
      <c r="G162" s="58">
        <f t="shared" ref="G162:H166" si="54">G163</f>
        <v>114200</v>
      </c>
      <c r="H162" s="58">
        <f t="shared" si="54"/>
        <v>124300</v>
      </c>
      <c r="I162" s="32"/>
      <c r="J162" s="23"/>
      <c r="K162" s="45"/>
    </row>
    <row r="163" spans="1:11" s="18" customFormat="1" ht="62.4" x14ac:dyDescent="0.3">
      <c r="A163" s="53" t="s">
        <v>349</v>
      </c>
      <c r="B163" s="66">
        <v>992</v>
      </c>
      <c r="C163" s="53" t="s">
        <v>282</v>
      </c>
      <c r="D163" s="68" t="s">
        <v>169</v>
      </c>
      <c r="E163" s="100" t="s">
        <v>27</v>
      </c>
      <c r="F163" s="58">
        <f>F164</f>
        <v>104100</v>
      </c>
      <c r="G163" s="58">
        <f t="shared" si="54"/>
        <v>114200</v>
      </c>
      <c r="H163" s="58">
        <f t="shared" si="54"/>
        <v>124300</v>
      </c>
      <c r="I163" s="32"/>
      <c r="J163" s="23"/>
      <c r="K163" s="45"/>
    </row>
    <row r="164" spans="1:11" s="18" customFormat="1" ht="46.8" x14ac:dyDescent="0.3">
      <c r="A164" s="53" t="s">
        <v>350</v>
      </c>
      <c r="B164" s="66">
        <v>992</v>
      </c>
      <c r="C164" s="53" t="s">
        <v>282</v>
      </c>
      <c r="D164" s="68" t="s">
        <v>283</v>
      </c>
      <c r="E164" s="100" t="s">
        <v>27</v>
      </c>
      <c r="F164" s="58">
        <f>F165</f>
        <v>104100</v>
      </c>
      <c r="G164" s="58">
        <f t="shared" si="54"/>
        <v>114200</v>
      </c>
      <c r="H164" s="58">
        <f t="shared" si="54"/>
        <v>124300</v>
      </c>
      <c r="I164" s="32"/>
      <c r="J164" s="23"/>
      <c r="K164" s="45"/>
    </row>
    <row r="165" spans="1:11" s="18" customFormat="1" ht="31.2" x14ac:dyDescent="0.3">
      <c r="A165" s="67" t="s">
        <v>284</v>
      </c>
      <c r="B165" s="66">
        <v>992</v>
      </c>
      <c r="C165" s="53" t="s">
        <v>282</v>
      </c>
      <c r="D165" s="68" t="s">
        <v>285</v>
      </c>
      <c r="E165" s="100" t="s">
        <v>27</v>
      </c>
      <c r="F165" s="58">
        <f>F166</f>
        <v>104100</v>
      </c>
      <c r="G165" s="58">
        <f t="shared" si="54"/>
        <v>114200</v>
      </c>
      <c r="H165" s="58">
        <f t="shared" si="54"/>
        <v>124300</v>
      </c>
      <c r="I165" s="32"/>
      <c r="J165" s="23"/>
      <c r="K165" s="45"/>
    </row>
    <row r="166" spans="1:11" s="110" customFormat="1" ht="31.2" x14ac:dyDescent="0.3">
      <c r="A166" s="101" t="s">
        <v>286</v>
      </c>
      <c r="B166" s="102">
        <v>992</v>
      </c>
      <c r="C166" s="103" t="s">
        <v>282</v>
      </c>
      <c r="D166" s="104" t="s">
        <v>471</v>
      </c>
      <c r="E166" s="105" t="s">
        <v>27</v>
      </c>
      <c r="F166" s="106">
        <f>F167</f>
        <v>104100</v>
      </c>
      <c r="G166" s="106">
        <f t="shared" si="54"/>
        <v>114200</v>
      </c>
      <c r="H166" s="106">
        <f t="shared" si="54"/>
        <v>124300</v>
      </c>
      <c r="I166" s="107"/>
      <c r="J166" s="108"/>
      <c r="K166" s="109">
        <v>5</v>
      </c>
    </row>
    <row r="167" spans="1:11" s="110" customFormat="1" ht="45.6" x14ac:dyDescent="0.3">
      <c r="A167" s="111" t="s">
        <v>125</v>
      </c>
      <c r="B167" s="102">
        <v>992</v>
      </c>
      <c r="C167" s="103" t="s">
        <v>282</v>
      </c>
      <c r="D167" s="104" t="s">
        <v>471</v>
      </c>
      <c r="E167" s="105" t="s">
        <v>126</v>
      </c>
      <c r="F167" s="106">
        <v>104100</v>
      </c>
      <c r="G167" s="106">
        <v>114200</v>
      </c>
      <c r="H167" s="106">
        <v>124300</v>
      </c>
      <c r="I167" s="32" t="s">
        <v>524</v>
      </c>
      <c r="J167" s="23" t="s">
        <v>520</v>
      </c>
      <c r="K167" s="109">
        <v>5</v>
      </c>
    </row>
    <row r="168" spans="1:11" s="18" customFormat="1" ht="15.6" x14ac:dyDescent="0.3">
      <c r="A168" s="95" t="s">
        <v>143</v>
      </c>
      <c r="B168" s="13">
        <v>992</v>
      </c>
      <c r="C168" s="112" t="s">
        <v>144</v>
      </c>
      <c r="D168" s="95" t="s">
        <v>154</v>
      </c>
      <c r="E168" s="113" t="s">
        <v>27</v>
      </c>
      <c r="F168" s="17">
        <f>F169+F189+F245+F213</f>
        <v>43475016.920000002</v>
      </c>
      <c r="G168" s="17">
        <f>G169+G189+G245+G213</f>
        <v>34380003.509999998</v>
      </c>
      <c r="H168" s="17">
        <f>H169+H189+H245+H213</f>
        <v>23282410.199999999</v>
      </c>
      <c r="I168" s="32"/>
      <c r="J168" s="23"/>
      <c r="K168" s="45"/>
    </row>
    <row r="169" spans="1:11" s="18" customFormat="1" ht="15.6" x14ac:dyDescent="0.3">
      <c r="A169" s="53" t="s">
        <v>145</v>
      </c>
      <c r="B169" s="7">
        <v>992</v>
      </c>
      <c r="C169" s="10" t="s">
        <v>146</v>
      </c>
      <c r="D169" s="7" t="s">
        <v>154</v>
      </c>
      <c r="E169" s="10" t="s">
        <v>27</v>
      </c>
      <c r="F169" s="52">
        <f>F170+F182</f>
        <v>6504000</v>
      </c>
      <c r="G169" s="52">
        <f>G170+G182</f>
        <v>5641200.4699999997</v>
      </c>
      <c r="H169" s="52">
        <f>H170+H182</f>
        <v>3641200.47</v>
      </c>
      <c r="I169" s="32"/>
      <c r="J169" s="23"/>
      <c r="K169" s="45"/>
    </row>
    <row r="170" spans="1:11" s="18" customFormat="1" ht="62.4" x14ac:dyDescent="0.3">
      <c r="A170" s="66" t="s">
        <v>362</v>
      </c>
      <c r="B170" s="7">
        <v>992</v>
      </c>
      <c r="C170" s="10" t="s">
        <v>146</v>
      </c>
      <c r="D170" s="7" t="s">
        <v>170</v>
      </c>
      <c r="E170" s="10" t="s">
        <v>27</v>
      </c>
      <c r="F170" s="52">
        <f>F171</f>
        <v>4004000</v>
      </c>
      <c r="G170" s="52">
        <f t="shared" ref="G170:H170" si="55">G171</f>
        <v>4241200.47</v>
      </c>
      <c r="H170" s="52">
        <f t="shared" si="55"/>
        <v>2241200.4700000002</v>
      </c>
      <c r="I170" s="32"/>
      <c r="J170" s="23"/>
      <c r="K170" s="45"/>
    </row>
    <row r="171" spans="1:11" s="18" customFormat="1" ht="46.8" x14ac:dyDescent="0.3">
      <c r="A171" s="114" t="s">
        <v>406</v>
      </c>
      <c r="B171" s="7">
        <v>992</v>
      </c>
      <c r="C171" s="10" t="s">
        <v>146</v>
      </c>
      <c r="D171" s="68" t="s">
        <v>178</v>
      </c>
      <c r="E171" s="82" t="s">
        <v>27</v>
      </c>
      <c r="F171" s="58">
        <f>F172+F178</f>
        <v>4004000</v>
      </c>
      <c r="G171" s="58">
        <f>G172+G178</f>
        <v>4241200.47</v>
      </c>
      <c r="H171" s="58">
        <f>H172+H178</f>
        <v>2241200.4700000002</v>
      </c>
      <c r="I171" s="32"/>
      <c r="J171" s="23"/>
      <c r="K171" s="45"/>
    </row>
    <row r="172" spans="1:11" s="18" customFormat="1" ht="31.2" x14ac:dyDescent="0.3">
      <c r="A172" s="114" t="s">
        <v>407</v>
      </c>
      <c r="B172" s="7">
        <v>992</v>
      </c>
      <c r="C172" s="10" t="s">
        <v>146</v>
      </c>
      <c r="D172" s="68" t="s">
        <v>408</v>
      </c>
      <c r="E172" s="82" t="s">
        <v>27</v>
      </c>
      <c r="F172" s="58">
        <f>F173+F176</f>
        <v>2300000</v>
      </c>
      <c r="G172" s="58">
        <f>G173+G176</f>
        <v>1037200.47</v>
      </c>
      <c r="H172" s="58">
        <f>H173+H176</f>
        <v>1037200.47</v>
      </c>
      <c r="I172" s="32"/>
      <c r="J172" s="23"/>
      <c r="K172" s="45"/>
    </row>
    <row r="173" spans="1:11" s="18" customFormat="1" ht="46.8" x14ac:dyDescent="0.3">
      <c r="A173" s="67" t="s">
        <v>411</v>
      </c>
      <c r="B173" s="7">
        <v>992</v>
      </c>
      <c r="C173" s="10" t="s">
        <v>146</v>
      </c>
      <c r="D173" s="67" t="s">
        <v>410</v>
      </c>
      <c r="E173" s="82" t="s">
        <v>27</v>
      </c>
      <c r="F173" s="58">
        <f>F174+F175</f>
        <v>2200000</v>
      </c>
      <c r="G173" s="58">
        <f t="shared" ref="G173:H173" si="56">G174+G175</f>
        <v>537200.47</v>
      </c>
      <c r="H173" s="58">
        <f t="shared" si="56"/>
        <v>537200.47</v>
      </c>
      <c r="I173" s="32"/>
      <c r="J173" s="23"/>
      <c r="K173" s="45">
        <v>5</v>
      </c>
    </row>
    <row r="174" spans="1:11" s="18" customFormat="1" ht="62.4" x14ac:dyDescent="0.3">
      <c r="A174" s="7" t="s">
        <v>239</v>
      </c>
      <c r="B174" s="7">
        <v>992</v>
      </c>
      <c r="C174" s="10" t="s">
        <v>146</v>
      </c>
      <c r="D174" s="67" t="s">
        <v>410</v>
      </c>
      <c r="E174" s="82" t="s">
        <v>116</v>
      </c>
      <c r="F174" s="58">
        <v>0</v>
      </c>
      <c r="G174" s="58">
        <v>0</v>
      </c>
      <c r="H174" s="58">
        <v>0</v>
      </c>
      <c r="I174" s="32" t="s">
        <v>530</v>
      </c>
      <c r="J174" s="23" t="s">
        <v>520</v>
      </c>
      <c r="K174" s="45">
        <v>5</v>
      </c>
    </row>
    <row r="175" spans="1:11" s="18" customFormat="1" ht="46.8" x14ac:dyDescent="0.3">
      <c r="A175" s="7" t="s">
        <v>111</v>
      </c>
      <c r="B175" s="7">
        <v>992</v>
      </c>
      <c r="C175" s="10" t="s">
        <v>146</v>
      </c>
      <c r="D175" s="67" t="s">
        <v>410</v>
      </c>
      <c r="E175" s="82" t="s">
        <v>89</v>
      </c>
      <c r="F175" s="52">
        <v>2200000</v>
      </c>
      <c r="G175" s="52">
        <v>537200.47</v>
      </c>
      <c r="H175" s="52">
        <v>537200.47</v>
      </c>
      <c r="I175" s="32" t="s">
        <v>530</v>
      </c>
      <c r="J175" s="23" t="s">
        <v>520</v>
      </c>
      <c r="K175" s="45">
        <v>5</v>
      </c>
    </row>
    <row r="176" spans="1:11" s="18" customFormat="1" ht="51.6" customHeight="1" x14ac:dyDescent="0.3">
      <c r="A176" s="67" t="s">
        <v>476</v>
      </c>
      <c r="B176" s="7">
        <v>992</v>
      </c>
      <c r="C176" s="10" t="s">
        <v>146</v>
      </c>
      <c r="D176" s="67" t="s">
        <v>409</v>
      </c>
      <c r="E176" s="82" t="s">
        <v>27</v>
      </c>
      <c r="F176" s="58">
        <f>F177</f>
        <v>100000</v>
      </c>
      <c r="G176" s="58">
        <f t="shared" ref="G176:H176" si="57">G177</f>
        <v>500000</v>
      </c>
      <c r="H176" s="58">
        <f t="shared" si="57"/>
        <v>500000</v>
      </c>
      <c r="I176" s="32"/>
      <c r="J176" s="23"/>
      <c r="K176" s="45">
        <v>5</v>
      </c>
    </row>
    <row r="177" spans="1:11" s="18" customFormat="1" ht="31.2" x14ac:dyDescent="0.3">
      <c r="A177" s="7" t="s">
        <v>136</v>
      </c>
      <c r="B177" s="7">
        <v>992</v>
      </c>
      <c r="C177" s="10" t="s">
        <v>146</v>
      </c>
      <c r="D177" s="67" t="s">
        <v>409</v>
      </c>
      <c r="E177" s="82" t="s">
        <v>137</v>
      </c>
      <c r="F177" s="58">
        <v>100000</v>
      </c>
      <c r="G177" s="58">
        <v>500000</v>
      </c>
      <c r="H177" s="58">
        <v>500000</v>
      </c>
      <c r="I177" s="32" t="s">
        <v>530</v>
      </c>
      <c r="J177" s="23" t="s">
        <v>520</v>
      </c>
      <c r="K177" s="45">
        <v>5</v>
      </c>
    </row>
    <row r="178" spans="1:11" s="18" customFormat="1" ht="31.2" x14ac:dyDescent="0.3">
      <c r="A178" s="114" t="s">
        <v>412</v>
      </c>
      <c r="B178" s="7">
        <v>992</v>
      </c>
      <c r="C178" s="10" t="s">
        <v>146</v>
      </c>
      <c r="D178" s="68" t="s">
        <v>413</v>
      </c>
      <c r="E178" s="82" t="s">
        <v>27</v>
      </c>
      <c r="F178" s="58">
        <f>F180</f>
        <v>1704000</v>
      </c>
      <c r="G178" s="58">
        <f t="shared" ref="G178:H178" si="58">G180</f>
        <v>3204000</v>
      </c>
      <c r="H178" s="58">
        <f t="shared" si="58"/>
        <v>1204000</v>
      </c>
      <c r="I178" s="32"/>
      <c r="J178" s="23"/>
      <c r="K178" s="45"/>
    </row>
    <row r="179" spans="1:11" s="18" customFormat="1" ht="46.8" x14ac:dyDescent="0.3">
      <c r="A179" s="114" t="s">
        <v>416</v>
      </c>
      <c r="B179" s="7">
        <v>992</v>
      </c>
      <c r="C179" s="10" t="s">
        <v>146</v>
      </c>
      <c r="D179" s="68" t="s">
        <v>414</v>
      </c>
      <c r="E179" s="82" t="s">
        <v>27</v>
      </c>
      <c r="F179" s="58">
        <f>F180</f>
        <v>1704000</v>
      </c>
      <c r="G179" s="58">
        <f t="shared" ref="F179:H180" si="59">G180</f>
        <v>3204000</v>
      </c>
      <c r="H179" s="58">
        <f t="shared" si="59"/>
        <v>1204000</v>
      </c>
      <c r="I179" s="32"/>
      <c r="J179" s="23"/>
      <c r="K179" s="45"/>
    </row>
    <row r="180" spans="1:11" s="15" customFormat="1" ht="46.8" x14ac:dyDescent="0.3">
      <c r="A180" s="96" t="s">
        <v>150</v>
      </c>
      <c r="B180" s="7">
        <v>992</v>
      </c>
      <c r="C180" s="10" t="s">
        <v>146</v>
      </c>
      <c r="D180" s="7" t="s">
        <v>415</v>
      </c>
      <c r="E180" s="82" t="s">
        <v>27</v>
      </c>
      <c r="F180" s="58">
        <f t="shared" si="59"/>
        <v>1704000</v>
      </c>
      <c r="G180" s="58">
        <f t="shared" si="59"/>
        <v>3204000</v>
      </c>
      <c r="H180" s="58">
        <f t="shared" si="59"/>
        <v>1204000</v>
      </c>
      <c r="I180" s="32"/>
      <c r="J180" s="23"/>
      <c r="K180" s="46">
        <v>5</v>
      </c>
    </row>
    <row r="181" spans="1:11" s="15" customFormat="1" ht="45" x14ac:dyDescent="0.25">
      <c r="A181" s="54" t="s">
        <v>125</v>
      </c>
      <c r="B181" s="7">
        <v>992</v>
      </c>
      <c r="C181" s="10" t="s">
        <v>146</v>
      </c>
      <c r="D181" s="7" t="s">
        <v>415</v>
      </c>
      <c r="E181" s="82" t="s">
        <v>126</v>
      </c>
      <c r="F181" s="58">
        <v>1704000</v>
      </c>
      <c r="G181" s="58">
        <v>3204000</v>
      </c>
      <c r="H181" s="58">
        <v>1204000</v>
      </c>
      <c r="I181" s="32" t="s">
        <v>521</v>
      </c>
      <c r="J181" s="23" t="s">
        <v>520</v>
      </c>
      <c r="K181" s="46">
        <v>5</v>
      </c>
    </row>
    <row r="182" spans="1:11" s="18" customFormat="1" ht="46.8" x14ac:dyDescent="0.3">
      <c r="A182" s="10" t="s">
        <v>336</v>
      </c>
      <c r="B182" s="66">
        <v>992</v>
      </c>
      <c r="C182" s="53" t="s">
        <v>146</v>
      </c>
      <c r="D182" s="53" t="s">
        <v>155</v>
      </c>
      <c r="E182" s="53" t="s">
        <v>27</v>
      </c>
      <c r="F182" s="58">
        <f>F183</f>
        <v>2500000</v>
      </c>
      <c r="G182" s="58">
        <f t="shared" ref="G182:H187" si="60">G183</f>
        <v>1400000</v>
      </c>
      <c r="H182" s="58">
        <f t="shared" si="60"/>
        <v>1400000</v>
      </c>
      <c r="I182" s="32"/>
      <c r="J182" s="23"/>
      <c r="K182" s="45"/>
    </row>
    <row r="183" spans="1:11" s="18" customFormat="1" ht="31.2" x14ac:dyDescent="0.3">
      <c r="A183" s="7" t="s">
        <v>334</v>
      </c>
      <c r="B183" s="66">
        <v>992</v>
      </c>
      <c r="C183" s="53" t="s">
        <v>146</v>
      </c>
      <c r="D183" s="53" t="s">
        <v>270</v>
      </c>
      <c r="E183" s="53" t="s">
        <v>27</v>
      </c>
      <c r="F183" s="58">
        <f>F184</f>
        <v>2500000</v>
      </c>
      <c r="G183" s="58">
        <f t="shared" si="60"/>
        <v>1400000</v>
      </c>
      <c r="H183" s="58">
        <f t="shared" si="60"/>
        <v>1400000</v>
      </c>
      <c r="I183" s="32"/>
      <c r="J183" s="23"/>
      <c r="K183" s="45"/>
    </row>
    <row r="184" spans="1:11" s="18" customFormat="1" ht="15.6" x14ac:dyDescent="0.3">
      <c r="A184" s="7" t="s">
        <v>335</v>
      </c>
      <c r="B184" s="66">
        <v>992</v>
      </c>
      <c r="C184" s="53" t="s">
        <v>146</v>
      </c>
      <c r="D184" s="53" t="s">
        <v>267</v>
      </c>
      <c r="E184" s="53" t="s">
        <v>27</v>
      </c>
      <c r="F184" s="58">
        <f>F187+F185</f>
        <v>2500000</v>
      </c>
      <c r="G184" s="58">
        <f t="shared" ref="G184:H184" si="61">G187+G185</f>
        <v>1400000</v>
      </c>
      <c r="H184" s="58">
        <f t="shared" si="61"/>
        <v>1400000</v>
      </c>
      <c r="I184" s="32"/>
      <c r="J184" s="23"/>
      <c r="K184" s="45"/>
    </row>
    <row r="185" spans="1:11" s="15" customFormat="1" ht="31.2" x14ac:dyDescent="0.25">
      <c r="A185" s="67" t="s">
        <v>565</v>
      </c>
      <c r="B185" s="7">
        <v>992</v>
      </c>
      <c r="C185" s="10" t="s">
        <v>146</v>
      </c>
      <c r="D185" s="7" t="s">
        <v>566</v>
      </c>
      <c r="E185" s="82" t="s">
        <v>27</v>
      </c>
      <c r="F185" s="58">
        <f>F186</f>
        <v>400000</v>
      </c>
      <c r="G185" s="58">
        <f>G186</f>
        <v>400000</v>
      </c>
      <c r="H185" s="58">
        <f t="shared" si="60"/>
        <v>400000</v>
      </c>
      <c r="I185" s="32"/>
      <c r="J185" s="23"/>
      <c r="K185" s="46">
        <v>5</v>
      </c>
    </row>
    <row r="186" spans="1:11" s="15" customFormat="1" ht="31.2" x14ac:dyDescent="0.25">
      <c r="A186" s="54" t="s">
        <v>125</v>
      </c>
      <c r="B186" s="7">
        <v>992</v>
      </c>
      <c r="C186" s="10" t="s">
        <v>146</v>
      </c>
      <c r="D186" s="7" t="s">
        <v>566</v>
      </c>
      <c r="E186" s="82" t="s">
        <v>126</v>
      </c>
      <c r="F186" s="58">
        <v>400000</v>
      </c>
      <c r="G186" s="58">
        <v>400000</v>
      </c>
      <c r="H186" s="58">
        <v>400000</v>
      </c>
      <c r="I186" s="32" t="s">
        <v>530</v>
      </c>
      <c r="J186" s="23" t="s">
        <v>520</v>
      </c>
      <c r="K186" s="46">
        <v>5</v>
      </c>
    </row>
    <row r="187" spans="1:11" s="15" customFormat="1" ht="31.2" x14ac:dyDescent="0.25">
      <c r="A187" s="67" t="s">
        <v>427</v>
      </c>
      <c r="B187" s="7">
        <v>992</v>
      </c>
      <c r="C187" s="10" t="s">
        <v>146</v>
      </c>
      <c r="D187" s="7" t="s">
        <v>217</v>
      </c>
      <c r="E187" s="82" t="s">
        <v>27</v>
      </c>
      <c r="F187" s="58">
        <f>F188</f>
        <v>2100000</v>
      </c>
      <c r="G187" s="58">
        <f>G188</f>
        <v>1000000</v>
      </c>
      <c r="H187" s="58">
        <f t="shared" si="60"/>
        <v>1000000</v>
      </c>
      <c r="I187" s="32"/>
      <c r="J187" s="23"/>
      <c r="K187" s="46">
        <v>5</v>
      </c>
    </row>
    <row r="188" spans="1:11" s="15" customFormat="1" ht="31.2" x14ac:dyDescent="0.25">
      <c r="A188" s="54" t="s">
        <v>125</v>
      </c>
      <c r="B188" s="7">
        <v>992</v>
      </c>
      <c r="C188" s="10" t="s">
        <v>146</v>
      </c>
      <c r="D188" s="7" t="s">
        <v>217</v>
      </c>
      <c r="E188" s="82" t="s">
        <v>126</v>
      </c>
      <c r="F188" s="58">
        <v>2100000</v>
      </c>
      <c r="G188" s="58">
        <v>1000000</v>
      </c>
      <c r="H188" s="58">
        <v>1000000</v>
      </c>
      <c r="I188" s="32" t="s">
        <v>530</v>
      </c>
      <c r="J188" s="23" t="s">
        <v>520</v>
      </c>
      <c r="K188" s="46">
        <v>5</v>
      </c>
    </row>
    <row r="189" spans="1:11" s="15" customFormat="1" ht="15.6" x14ac:dyDescent="0.25">
      <c r="A189" s="54" t="s">
        <v>148</v>
      </c>
      <c r="B189" s="7">
        <v>992</v>
      </c>
      <c r="C189" s="10" t="s">
        <v>149</v>
      </c>
      <c r="D189" s="7" t="s">
        <v>154</v>
      </c>
      <c r="E189" s="82" t="s">
        <v>27</v>
      </c>
      <c r="F189" s="52">
        <f>F190+F208</f>
        <v>10901097.439999999</v>
      </c>
      <c r="G189" s="52">
        <f t="shared" ref="G189:H189" si="62">G190+G208</f>
        <v>3641580.12</v>
      </c>
      <c r="H189" s="52">
        <f t="shared" si="62"/>
        <v>3010573.3</v>
      </c>
      <c r="I189" s="23"/>
      <c r="J189" s="23"/>
      <c r="K189" s="46"/>
    </row>
    <row r="190" spans="1:11" s="18" customFormat="1" ht="62.4" x14ac:dyDescent="0.3">
      <c r="A190" s="66" t="s">
        <v>362</v>
      </c>
      <c r="B190" s="7">
        <v>992</v>
      </c>
      <c r="C190" s="10" t="s">
        <v>149</v>
      </c>
      <c r="D190" s="7" t="s">
        <v>170</v>
      </c>
      <c r="E190" s="10" t="s">
        <v>27</v>
      </c>
      <c r="F190" s="52">
        <f>F191</f>
        <v>4677898.3899999997</v>
      </c>
      <c r="G190" s="52">
        <f t="shared" ref="G190:H190" si="63">G191</f>
        <v>2230000</v>
      </c>
      <c r="H190" s="52">
        <f t="shared" si="63"/>
        <v>1330000</v>
      </c>
      <c r="I190" s="32"/>
      <c r="J190" s="23"/>
      <c r="K190" s="45"/>
    </row>
    <row r="191" spans="1:11" s="18" customFormat="1" ht="46.8" x14ac:dyDescent="0.3">
      <c r="A191" s="114" t="s">
        <v>406</v>
      </c>
      <c r="B191" s="7">
        <v>992</v>
      </c>
      <c r="C191" s="10" t="s">
        <v>149</v>
      </c>
      <c r="D191" s="68" t="s">
        <v>178</v>
      </c>
      <c r="E191" s="82" t="s">
        <v>27</v>
      </c>
      <c r="F191" s="58">
        <f>F192+F197+F200+F205</f>
        <v>4677898.3899999997</v>
      </c>
      <c r="G191" s="58">
        <f>G192+G197+G200+G205</f>
        <v>2230000</v>
      </c>
      <c r="H191" s="58">
        <f>H192+H197+H200+H205</f>
        <v>1330000</v>
      </c>
      <c r="I191" s="32"/>
      <c r="J191" s="23"/>
      <c r="K191" s="45"/>
    </row>
    <row r="192" spans="1:11" s="18" customFormat="1" ht="46.8" x14ac:dyDescent="0.3">
      <c r="A192" s="114" t="s">
        <v>418</v>
      </c>
      <c r="B192" s="7">
        <v>992</v>
      </c>
      <c r="C192" s="10" t="s">
        <v>149</v>
      </c>
      <c r="D192" s="68" t="s">
        <v>419</v>
      </c>
      <c r="E192" s="82" t="s">
        <v>27</v>
      </c>
      <c r="F192" s="58">
        <f>F193+F195</f>
        <v>0</v>
      </c>
      <c r="G192" s="58">
        <f>G193+G195</f>
        <v>0</v>
      </c>
      <c r="H192" s="58">
        <f>H193+H195</f>
        <v>0</v>
      </c>
      <c r="I192" s="32"/>
      <c r="J192" s="23"/>
      <c r="K192" s="45"/>
    </row>
    <row r="193" spans="1:12" s="15" customFormat="1" ht="31.2" outlineLevel="5" x14ac:dyDescent="0.25">
      <c r="A193" s="99" t="s">
        <v>420</v>
      </c>
      <c r="B193" s="7">
        <v>992</v>
      </c>
      <c r="C193" s="53" t="s">
        <v>149</v>
      </c>
      <c r="D193" s="115" t="s">
        <v>421</v>
      </c>
      <c r="E193" s="100" t="s">
        <v>27</v>
      </c>
      <c r="F193" s="52">
        <f>F194</f>
        <v>0</v>
      </c>
      <c r="G193" s="52">
        <f t="shared" ref="G193:H193" si="64">G194</f>
        <v>0</v>
      </c>
      <c r="H193" s="52">
        <f t="shared" si="64"/>
        <v>0</v>
      </c>
      <c r="I193" s="32"/>
      <c r="J193" s="23"/>
      <c r="K193" s="46">
        <v>5</v>
      </c>
    </row>
    <row r="194" spans="1:12" s="15" customFormat="1" ht="31.2" outlineLevel="5" x14ac:dyDescent="0.25">
      <c r="A194" s="116" t="s">
        <v>125</v>
      </c>
      <c r="B194" s="7">
        <v>992</v>
      </c>
      <c r="C194" s="53" t="s">
        <v>149</v>
      </c>
      <c r="D194" s="115" t="s">
        <v>421</v>
      </c>
      <c r="E194" s="100" t="s">
        <v>126</v>
      </c>
      <c r="F194" s="52">
        <f>288213.5-288213.5</f>
        <v>0</v>
      </c>
      <c r="G194" s="52">
        <v>0</v>
      </c>
      <c r="H194" s="52">
        <v>0</v>
      </c>
      <c r="I194" s="32"/>
      <c r="J194" s="23"/>
      <c r="K194" s="46"/>
    </row>
    <row r="195" spans="1:12" s="15" customFormat="1" ht="93.6" outlineLevel="5" x14ac:dyDescent="0.25">
      <c r="A195" s="117" t="s">
        <v>422</v>
      </c>
      <c r="B195" s="7">
        <v>992</v>
      </c>
      <c r="C195" s="53" t="s">
        <v>149</v>
      </c>
      <c r="D195" s="68" t="s">
        <v>187</v>
      </c>
      <c r="E195" s="100" t="s">
        <v>27</v>
      </c>
      <c r="F195" s="58">
        <f>F196</f>
        <v>0</v>
      </c>
      <c r="G195" s="58">
        <f>G196</f>
        <v>0</v>
      </c>
      <c r="H195" s="58">
        <v>0</v>
      </c>
      <c r="I195" s="32"/>
      <c r="J195" s="23"/>
      <c r="K195" s="46">
        <v>5</v>
      </c>
    </row>
    <row r="196" spans="1:12" s="15" customFormat="1" ht="46.8" outlineLevel="5" x14ac:dyDescent="0.25">
      <c r="A196" s="54" t="s">
        <v>417</v>
      </c>
      <c r="B196" s="7">
        <v>992</v>
      </c>
      <c r="C196" s="53" t="s">
        <v>149</v>
      </c>
      <c r="D196" s="68" t="s">
        <v>187</v>
      </c>
      <c r="E196" s="100" t="s">
        <v>133</v>
      </c>
      <c r="F196" s="58">
        <v>0</v>
      </c>
      <c r="G196" s="58">
        <v>0</v>
      </c>
      <c r="H196" s="58">
        <v>0</v>
      </c>
      <c r="I196" s="33" t="s">
        <v>530</v>
      </c>
      <c r="J196" s="23" t="s">
        <v>520</v>
      </c>
      <c r="K196" s="46">
        <v>5</v>
      </c>
    </row>
    <row r="197" spans="1:12" s="18" customFormat="1" ht="31.2" x14ac:dyDescent="0.3">
      <c r="A197" s="114" t="s">
        <v>407</v>
      </c>
      <c r="B197" s="7">
        <v>992</v>
      </c>
      <c r="C197" s="10" t="s">
        <v>149</v>
      </c>
      <c r="D197" s="68" t="s">
        <v>408</v>
      </c>
      <c r="E197" s="82" t="s">
        <v>27</v>
      </c>
      <c r="F197" s="58">
        <f>F198</f>
        <v>1800000</v>
      </c>
      <c r="G197" s="58">
        <f t="shared" ref="G197:H198" si="65">G198</f>
        <v>1800000</v>
      </c>
      <c r="H197" s="58">
        <f t="shared" si="65"/>
        <v>900000</v>
      </c>
      <c r="I197" s="32"/>
      <c r="J197" s="23"/>
      <c r="K197" s="45"/>
    </row>
    <row r="198" spans="1:12" s="15" customFormat="1" ht="46.8" outlineLevel="5" x14ac:dyDescent="0.25">
      <c r="A198" s="67" t="s">
        <v>475</v>
      </c>
      <c r="B198" s="7">
        <v>992</v>
      </c>
      <c r="C198" s="10" t="s">
        <v>149</v>
      </c>
      <c r="D198" s="67" t="s">
        <v>423</v>
      </c>
      <c r="E198" s="82" t="s">
        <v>27</v>
      </c>
      <c r="F198" s="58">
        <f>F199</f>
        <v>1800000</v>
      </c>
      <c r="G198" s="58">
        <f>G199</f>
        <v>1800000</v>
      </c>
      <c r="H198" s="58">
        <f t="shared" si="65"/>
        <v>900000</v>
      </c>
      <c r="I198" s="32"/>
      <c r="J198" s="23"/>
      <c r="K198" s="46">
        <v>5</v>
      </c>
    </row>
    <row r="199" spans="1:12" s="15" customFormat="1" ht="46.8" outlineLevel="5" x14ac:dyDescent="0.25">
      <c r="A199" s="7" t="s">
        <v>111</v>
      </c>
      <c r="B199" s="7">
        <v>992</v>
      </c>
      <c r="C199" s="10" t="s">
        <v>149</v>
      </c>
      <c r="D199" s="67" t="s">
        <v>423</v>
      </c>
      <c r="E199" s="82" t="s">
        <v>89</v>
      </c>
      <c r="F199" s="58">
        <v>1800000</v>
      </c>
      <c r="G199" s="58">
        <v>1800000</v>
      </c>
      <c r="H199" s="58">
        <v>900000</v>
      </c>
      <c r="I199" s="33" t="s">
        <v>530</v>
      </c>
      <c r="J199" s="23" t="s">
        <v>520</v>
      </c>
      <c r="K199" s="46">
        <v>5</v>
      </c>
    </row>
    <row r="200" spans="1:12" s="15" customFormat="1" ht="31.2" x14ac:dyDescent="0.25">
      <c r="A200" s="98" t="s">
        <v>202</v>
      </c>
      <c r="B200" s="7">
        <v>992</v>
      </c>
      <c r="C200" s="10" t="s">
        <v>149</v>
      </c>
      <c r="D200" s="7" t="s">
        <v>227</v>
      </c>
      <c r="E200" s="82" t="s">
        <v>27</v>
      </c>
      <c r="F200" s="58">
        <f>F201+F203</f>
        <v>1927898.39</v>
      </c>
      <c r="G200" s="58">
        <f t="shared" ref="G200:H200" si="66">G201+G203</f>
        <v>0</v>
      </c>
      <c r="H200" s="58">
        <f t="shared" si="66"/>
        <v>0</v>
      </c>
      <c r="I200" s="32"/>
      <c r="J200" s="23"/>
      <c r="K200" s="46"/>
    </row>
    <row r="201" spans="1:12" s="15" customFormat="1" ht="46.8" x14ac:dyDescent="0.25">
      <c r="A201" s="66" t="s">
        <v>203</v>
      </c>
      <c r="B201" s="7">
        <v>992</v>
      </c>
      <c r="C201" s="10" t="s">
        <v>149</v>
      </c>
      <c r="D201" s="118" t="s">
        <v>228</v>
      </c>
      <c r="E201" s="82" t="s">
        <v>27</v>
      </c>
      <c r="F201" s="58">
        <f>F202</f>
        <v>1584438.39</v>
      </c>
      <c r="G201" s="58">
        <f t="shared" ref="G201:H201" si="67">G202</f>
        <v>0</v>
      </c>
      <c r="H201" s="58">
        <f t="shared" si="67"/>
        <v>0</v>
      </c>
      <c r="I201" s="32"/>
      <c r="J201" s="23"/>
      <c r="K201" s="46">
        <v>5</v>
      </c>
    </row>
    <row r="202" spans="1:12" s="15" customFormat="1" ht="46.8" x14ac:dyDescent="0.25">
      <c r="A202" s="7" t="s">
        <v>111</v>
      </c>
      <c r="B202" s="7">
        <v>992</v>
      </c>
      <c r="C202" s="10" t="s">
        <v>149</v>
      </c>
      <c r="D202" s="118" t="s">
        <v>228</v>
      </c>
      <c r="E202" s="82" t="s">
        <v>89</v>
      </c>
      <c r="F202" s="58">
        <v>1584438.39</v>
      </c>
      <c r="G202" s="58">
        <v>0</v>
      </c>
      <c r="H202" s="58">
        <v>0</v>
      </c>
      <c r="I202" s="33" t="s">
        <v>530</v>
      </c>
      <c r="J202" s="23" t="s">
        <v>525</v>
      </c>
      <c r="K202" s="46"/>
    </row>
    <row r="203" spans="1:12" s="15" customFormat="1" ht="62.4" x14ac:dyDescent="0.25">
      <c r="A203" s="66" t="s">
        <v>206</v>
      </c>
      <c r="B203" s="7">
        <v>992</v>
      </c>
      <c r="C203" s="10" t="s">
        <v>149</v>
      </c>
      <c r="D203" s="118" t="s">
        <v>228</v>
      </c>
      <c r="E203" s="82" t="s">
        <v>27</v>
      </c>
      <c r="F203" s="58">
        <f>F204</f>
        <v>343460</v>
      </c>
      <c r="G203" s="58">
        <f t="shared" ref="G203:H203" si="68">G204</f>
        <v>0</v>
      </c>
      <c r="H203" s="58">
        <f t="shared" si="68"/>
        <v>0</v>
      </c>
      <c r="I203" s="32"/>
      <c r="J203" s="23">
        <f>F202+F203</f>
        <v>1927898.39</v>
      </c>
      <c r="K203" s="46">
        <v>5</v>
      </c>
    </row>
    <row r="204" spans="1:12" s="15" customFormat="1" ht="46.8" x14ac:dyDescent="0.25">
      <c r="A204" s="7" t="s">
        <v>111</v>
      </c>
      <c r="B204" s="7">
        <v>992</v>
      </c>
      <c r="C204" s="10" t="s">
        <v>149</v>
      </c>
      <c r="D204" s="118" t="s">
        <v>228</v>
      </c>
      <c r="E204" s="82" t="s">
        <v>89</v>
      </c>
      <c r="F204" s="58">
        <f>83391.49+260068.51</f>
        <v>343460</v>
      </c>
      <c r="G204" s="58">
        <v>0</v>
      </c>
      <c r="H204" s="58">
        <v>0</v>
      </c>
      <c r="I204" s="33" t="s">
        <v>530</v>
      </c>
      <c r="J204" s="23" t="s">
        <v>520</v>
      </c>
      <c r="K204" s="46">
        <v>5</v>
      </c>
      <c r="L204" s="15">
        <v>7</v>
      </c>
    </row>
    <row r="205" spans="1:12" s="18" customFormat="1" ht="46.8" x14ac:dyDescent="0.3">
      <c r="A205" s="114" t="s">
        <v>425</v>
      </c>
      <c r="B205" s="7">
        <v>992</v>
      </c>
      <c r="C205" s="10" t="s">
        <v>149</v>
      </c>
      <c r="D205" s="68" t="s">
        <v>424</v>
      </c>
      <c r="E205" s="82" t="s">
        <v>27</v>
      </c>
      <c r="F205" s="58">
        <f>F206</f>
        <v>950000</v>
      </c>
      <c r="G205" s="58">
        <f t="shared" ref="G205:H205" si="69">G206</f>
        <v>430000</v>
      </c>
      <c r="H205" s="58">
        <f t="shared" si="69"/>
        <v>430000</v>
      </c>
      <c r="I205" s="32"/>
      <c r="J205" s="23"/>
      <c r="K205" s="45"/>
    </row>
    <row r="206" spans="1:12" s="15" customFormat="1" ht="31.2" x14ac:dyDescent="0.25">
      <c r="A206" s="53" t="s">
        <v>567</v>
      </c>
      <c r="B206" s="7">
        <v>992</v>
      </c>
      <c r="C206" s="10" t="s">
        <v>149</v>
      </c>
      <c r="D206" s="7" t="s">
        <v>426</v>
      </c>
      <c r="E206" s="82" t="s">
        <v>27</v>
      </c>
      <c r="F206" s="58">
        <f>F207</f>
        <v>950000</v>
      </c>
      <c r="G206" s="58">
        <f t="shared" ref="G206:H206" si="70">G207</f>
        <v>430000</v>
      </c>
      <c r="H206" s="58">
        <f t="shared" si="70"/>
        <v>430000</v>
      </c>
      <c r="I206" s="32"/>
      <c r="J206" s="23"/>
      <c r="K206" s="46">
        <v>5</v>
      </c>
    </row>
    <row r="207" spans="1:12" s="15" customFormat="1" ht="31.2" x14ac:dyDescent="0.25">
      <c r="A207" s="54" t="s">
        <v>125</v>
      </c>
      <c r="B207" s="7">
        <v>992</v>
      </c>
      <c r="C207" s="10" t="s">
        <v>149</v>
      </c>
      <c r="D207" s="7" t="s">
        <v>426</v>
      </c>
      <c r="E207" s="82" t="s">
        <v>126</v>
      </c>
      <c r="F207" s="58">
        <v>950000</v>
      </c>
      <c r="G207" s="58">
        <v>430000</v>
      </c>
      <c r="H207" s="58">
        <v>430000</v>
      </c>
      <c r="I207" s="33" t="s">
        <v>530</v>
      </c>
      <c r="J207" s="23" t="s">
        <v>520</v>
      </c>
      <c r="K207" s="46">
        <v>5</v>
      </c>
    </row>
    <row r="208" spans="1:12" s="18" customFormat="1" ht="46.8" x14ac:dyDescent="0.3">
      <c r="A208" s="10" t="s">
        <v>336</v>
      </c>
      <c r="B208" s="66">
        <v>992</v>
      </c>
      <c r="C208" s="53" t="s">
        <v>149</v>
      </c>
      <c r="D208" s="53" t="s">
        <v>155</v>
      </c>
      <c r="E208" s="53" t="s">
        <v>27</v>
      </c>
      <c r="F208" s="58">
        <f>F209</f>
        <v>6223199.0499999998</v>
      </c>
      <c r="G208" s="58">
        <f t="shared" ref="G208:H209" si="71">G209</f>
        <v>1411580.12</v>
      </c>
      <c r="H208" s="58">
        <f t="shared" si="71"/>
        <v>1680573.3</v>
      </c>
      <c r="I208" s="32"/>
      <c r="J208" s="23"/>
      <c r="K208" s="45"/>
    </row>
    <row r="209" spans="1:12" s="18" customFormat="1" ht="31.2" x14ac:dyDescent="0.3">
      <c r="A209" s="7" t="s">
        <v>334</v>
      </c>
      <c r="B209" s="66">
        <v>992</v>
      </c>
      <c r="C209" s="53" t="s">
        <v>149</v>
      </c>
      <c r="D209" s="53" t="s">
        <v>270</v>
      </c>
      <c r="E209" s="53" t="s">
        <v>27</v>
      </c>
      <c r="F209" s="58">
        <f>F210</f>
        <v>6223199.0499999998</v>
      </c>
      <c r="G209" s="58">
        <f t="shared" si="71"/>
        <v>1411580.12</v>
      </c>
      <c r="H209" s="58">
        <f t="shared" si="71"/>
        <v>1680573.3</v>
      </c>
      <c r="I209" s="32"/>
      <c r="J209" s="23"/>
      <c r="K209" s="45"/>
    </row>
    <row r="210" spans="1:12" s="18" customFormat="1" ht="15.6" x14ac:dyDescent="0.3">
      <c r="A210" s="7" t="s">
        <v>335</v>
      </c>
      <c r="B210" s="66">
        <v>992</v>
      </c>
      <c r="C210" s="53" t="s">
        <v>149</v>
      </c>
      <c r="D210" s="53" t="s">
        <v>267</v>
      </c>
      <c r="E210" s="53" t="s">
        <v>27</v>
      </c>
      <c r="F210" s="58">
        <f>F211</f>
        <v>6223199.0499999998</v>
      </c>
      <c r="G210" s="58">
        <f>G211</f>
        <v>1411580.12</v>
      </c>
      <c r="H210" s="58">
        <f>H211</f>
        <v>1680573.3</v>
      </c>
      <c r="I210" s="32"/>
      <c r="J210" s="23"/>
      <c r="K210" s="45"/>
    </row>
    <row r="211" spans="1:12" s="15" customFormat="1" ht="31.2" x14ac:dyDescent="0.25">
      <c r="A211" s="67" t="s">
        <v>428</v>
      </c>
      <c r="B211" s="7">
        <v>992</v>
      </c>
      <c r="C211" s="10" t="s">
        <v>149</v>
      </c>
      <c r="D211" s="7" t="s">
        <v>217</v>
      </c>
      <c r="E211" s="82" t="s">
        <v>27</v>
      </c>
      <c r="F211" s="58">
        <f>F212</f>
        <v>6223199.0499999998</v>
      </c>
      <c r="G211" s="52">
        <f>G212</f>
        <v>1411580.12</v>
      </c>
      <c r="H211" s="52">
        <f>H212</f>
        <v>1680573.3</v>
      </c>
      <c r="I211" s="32"/>
      <c r="J211" s="23"/>
      <c r="K211" s="46">
        <v>5</v>
      </c>
    </row>
    <row r="212" spans="1:12" s="15" customFormat="1" ht="31.2" x14ac:dyDescent="0.25">
      <c r="A212" s="54" t="s">
        <v>125</v>
      </c>
      <c r="B212" s="7">
        <v>992</v>
      </c>
      <c r="C212" s="10" t="s">
        <v>149</v>
      </c>
      <c r="D212" s="7" t="s">
        <v>217</v>
      </c>
      <c r="E212" s="82" t="s">
        <v>126</v>
      </c>
      <c r="F212" s="58">
        <v>6223199.0499999998</v>
      </c>
      <c r="G212" s="58">
        <f>2680573.3-343463.19-925529.99</f>
        <v>1411580.12</v>
      </c>
      <c r="H212" s="58">
        <f>2680573.3-1000000</f>
        <v>1680573.3</v>
      </c>
      <c r="I212" s="32" t="s">
        <v>530</v>
      </c>
      <c r="J212" s="23" t="s">
        <v>520</v>
      </c>
      <c r="K212" s="46">
        <v>5</v>
      </c>
    </row>
    <row r="213" spans="1:12" s="15" customFormat="1" ht="15.6" x14ac:dyDescent="0.25">
      <c r="A213" s="54" t="s">
        <v>180</v>
      </c>
      <c r="B213" s="7">
        <v>992</v>
      </c>
      <c r="C213" s="10" t="s">
        <v>181</v>
      </c>
      <c r="D213" s="7" t="s">
        <v>154</v>
      </c>
      <c r="E213" s="82" t="s">
        <v>27</v>
      </c>
      <c r="F213" s="52">
        <f>F214</f>
        <v>26064546.620000001</v>
      </c>
      <c r="G213" s="52">
        <f t="shared" ref="G213:H213" si="72">G214</f>
        <v>25091635.140000001</v>
      </c>
      <c r="H213" s="52">
        <f t="shared" si="72"/>
        <v>16624825.140000001</v>
      </c>
      <c r="I213" s="32"/>
      <c r="J213" s="23"/>
      <c r="K213" s="46"/>
    </row>
    <row r="214" spans="1:12" s="15" customFormat="1" ht="46.8" x14ac:dyDescent="0.25">
      <c r="A214" s="66" t="s">
        <v>461</v>
      </c>
      <c r="B214" s="7">
        <v>992</v>
      </c>
      <c r="C214" s="10" t="s">
        <v>181</v>
      </c>
      <c r="D214" s="7" t="s">
        <v>232</v>
      </c>
      <c r="E214" s="82" t="s">
        <v>27</v>
      </c>
      <c r="F214" s="58">
        <f>F215+F221+F227</f>
        <v>26064546.620000001</v>
      </c>
      <c r="G214" s="58">
        <f t="shared" ref="G214:H214" si="73">G215+G221+G227</f>
        <v>25091635.140000001</v>
      </c>
      <c r="H214" s="58">
        <f t="shared" si="73"/>
        <v>16624825.140000001</v>
      </c>
      <c r="I214" s="32"/>
      <c r="J214" s="23"/>
      <c r="K214" s="46"/>
    </row>
    <row r="215" spans="1:12" s="15" customFormat="1" ht="46.8" x14ac:dyDescent="0.25">
      <c r="A215" s="66" t="s">
        <v>615</v>
      </c>
      <c r="B215" s="7">
        <v>992</v>
      </c>
      <c r="C215" s="10" t="s">
        <v>181</v>
      </c>
      <c r="D215" s="7" t="s">
        <v>613</v>
      </c>
      <c r="E215" s="82" t="s">
        <v>27</v>
      </c>
      <c r="F215" s="58">
        <f>F216</f>
        <v>732347.75</v>
      </c>
      <c r="G215" s="58">
        <f t="shared" ref="G215:H215" si="74">G216</f>
        <v>14751415.039999999</v>
      </c>
      <c r="H215" s="58">
        <f t="shared" si="74"/>
        <v>14751415.039999999</v>
      </c>
      <c r="I215" s="32"/>
      <c r="J215" s="23"/>
      <c r="K215" s="46"/>
    </row>
    <row r="216" spans="1:12" s="15" customFormat="1" ht="31.2" x14ac:dyDescent="0.25">
      <c r="A216" s="66" t="s">
        <v>625</v>
      </c>
      <c r="B216" s="7">
        <v>992</v>
      </c>
      <c r="C216" s="10" t="s">
        <v>181</v>
      </c>
      <c r="D216" s="7" t="s">
        <v>614</v>
      </c>
      <c r="E216" s="82" t="s">
        <v>27</v>
      </c>
      <c r="F216" s="58">
        <f>F218+F220</f>
        <v>732347.75</v>
      </c>
      <c r="G216" s="58">
        <f t="shared" ref="G216:H216" si="75">G218+G220</f>
        <v>14751415.039999999</v>
      </c>
      <c r="H216" s="58">
        <f t="shared" si="75"/>
        <v>14751415.039999999</v>
      </c>
      <c r="I216" s="32"/>
      <c r="J216" s="23"/>
      <c r="K216" s="46"/>
    </row>
    <row r="217" spans="1:12" s="15" customFormat="1" ht="62.4" x14ac:dyDescent="0.25">
      <c r="A217" s="54" t="s">
        <v>259</v>
      </c>
      <c r="B217" s="7">
        <v>992</v>
      </c>
      <c r="C217" s="10" t="s">
        <v>181</v>
      </c>
      <c r="D217" s="7" t="s">
        <v>624</v>
      </c>
      <c r="E217" s="82" t="s">
        <v>27</v>
      </c>
      <c r="F217" s="58">
        <f>F218</f>
        <v>0</v>
      </c>
      <c r="G217" s="58">
        <f t="shared" ref="G217:H217" si="76">G218</f>
        <v>14013844.289999999</v>
      </c>
      <c r="H217" s="58">
        <f t="shared" si="76"/>
        <v>14013844.289999999</v>
      </c>
      <c r="I217" s="32"/>
      <c r="J217" s="23"/>
      <c r="K217" s="46">
        <v>5</v>
      </c>
    </row>
    <row r="218" spans="1:12" s="15" customFormat="1" ht="31.2" x14ac:dyDescent="0.25">
      <c r="A218" s="54" t="s">
        <v>125</v>
      </c>
      <c r="B218" s="7">
        <v>992</v>
      </c>
      <c r="C218" s="10" t="s">
        <v>181</v>
      </c>
      <c r="D218" s="7" t="s">
        <v>624</v>
      </c>
      <c r="E218" s="82" t="s">
        <v>126</v>
      </c>
      <c r="F218" s="87">
        <v>0</v>
      </c>
      <c r="G218" s="87">
        <v>14013844.289999999</v>
      </c>
      <c r="H218" s="87">
        <v>14013844.289999999</v>
      </c>
      <c r="I218" s="33" t="s">
        <v>530</v>
      </c>
      <c r="J218" s="23" t="s">
        <v>525</v>
      </c>
      <c r="K218" s="46"/>
    </row>
    <row r="219" spans="1:12" s="15" customFormat="1" ht="62.4" x14ac:dyDescent="0.25">
      <c r="A219" s="54" t="s">
        <v>260</v>
      </c>
      <c r="B219" s="7">
        <v>992</v>
      </c>
      <c r="C219" s="10" t="s">
        <v>181</v>
      </c>
      <c r="D219" s="7" t="s">
        <v>624</v>
      </c>
      <c r="E219" s="82" t="s">
        <v>27</v>
      </c>
      <c r="F219" s="58">
        <f>F220</f>
        <v>732347.75</v>
      </c>
      <c r="G219" s="58">
        <f t="shared" ref="G219:H219" si="77">G220</f>
        <v>737570.75</v>
      </c>
      <c r="H219" s="58">
        <f t="shared" si="77"/>
        <v>737570.75</v>
      </c>
      <c r="I219" s="32"/>
      <c r="J219" s="23">
        <f>F218+F219</f>
        <v>732347.75</v>
      </c>
      <c r="K219" s="46">
        <v>5</v>
      </c>
    </row>
    <row r="220" spans="1:12" s="15" customFormat="1" ht="31.2" x14ac:dyDescent="0.25">
      <c r="A220" s="54" t="s">
        <v>125</v>
      </c>
      <c r="B220" s="7">
        <v>992</v>
      </c>
      <c r="C220" s="10" t="s">
        <v>181</v>
      </c>
      <c r="D220" s="7" t="s">
        <v>624</v>
      </c>
      <c r="E220" s="82" t="s">
        <v>126</v>
      </c>
      <c r="F220" s="58">
        <v>732347.75</v>
      </c>
      <c r="G220" s="52">
        <v>737570.75</v>
      </c>
      <c r="H220" s="58">
        <v>737570.75</v>
      </c>
      <c r="I220" s="33" t="s">
        <v>530</v>
      </c>
      <c r="J220" s="23" t="s">
        <v>520</v>
      </c>
      <c r="K220" s="46">
        <v>5</v>
      </c>
      <c r="L220" s="15">
        <v>7</v>
      </c>
    </row>
    <row r="221" spans="1:12" s="15" customFormat="1" ht="48" customHeight="1" x14ac:dyDescent="0.25">
      <c r="A221" s="66" t="s">
        <v>535</v>
      </c>
      <c r="B221" s="7">
        <v>992</v>
      </c>
      <c r="C221" s="10" t="s">
        <v>181</v>
      </c>
      <c r="D221" s="7" t="s">
        <v>592</v>
      </c>
      <c r="E221" s="82" t="s">
        <v>27</v>
      </c>
      <c r="F221" s="58">
        <f>F222</f>
        <v>3902033.32</v>
      </c>
      <c r="G221" s="58">
        <f t="shared" ref="G221:H221" si="78">G222</f>
        <v>0</v>
      </c>
      <c r="H221" s="58">
        <f t="shared" si="78"/>
        <v>0</v>
      </c>
      <c r="I221" s="32"/>
      <c r="J221" s="23"/>
      <c r="K221" s="46"/>
    </row>
    <row r="222" spans="1:12" s="15" customFormat="1" ht="46.8" x14ac:dyDescent="0.25">
      <c r="A222" s="66" t="s">
        <v>616</v>
      </c>
      <c r="B222" s="7">
        <v>992</v>
      </c>
      <c r="C222" s="10" t="s">
        <v>181</v>
      </c>
      <c r="D222" s="7" t="s">
        <v>593</v>
      </c>
      <c r="E222" s="82" t="s">
        <v>27</v>
      </c>
      <c r="F222" s="58">
        <f>F223+F225</f>
        <v>3902033.32</v>
      </c>
      <c r="G222" s="58">
        <f t="shared" ref="G222:H222" si="79">G223+G225</f>
        <v>0</v>
      </c>
      <c r="H222" s="58">
        <f t="shared" si="79"/>
        <v>0</v>
      </c>
      <c r="I222" s="32"/>
      <c r="J222" s="23"/>
      <c r="K222" s="46"/>
    </row>
    <row r="223" spans="1:12" s="15" customFormat="1" ht="78" x14ac:dyDescent="0.3">
      <c r="A223" s="96" t="s">
        <v>253</v>
      </c>
      <c r="B223" s="7">
        <v>992</v>
      </c>
      <c r="C223" s="10" t="s">
        <v>181</v>
      </c>
      <c r="D223" s="7" t="s">
        <v>594</v>
      </c>
      <c r="E223" s="82" t="s">
        <v>27</v>
      </c>
      <c r="F223" s="58">
        <f>F224</f>
        <v>1951016.66</v>
      </c>
      <c r="G223" s="58">
        <f t="shared" ref="G223:H223" si="80">G224</f>
        <v>0</v>
      </c>
      <c r="H223" s="58">
        <f t="shared" si="80"/>
        <v>0</v>
      </c>
      <c r="I223" s="32"/>
      <c r="J223" s="23"/>
      <c r="K223" s="46">
        <v>5</v>
      </c>
    </row>
    <row r="224" spans="1:12" s="15" customFormat="1" ht="31.2" x14ac:dyDescent="0.25">
      <c r="A224" s="54" t="s">
        <v>125</v>
      </c>
      <c r="B224" s="7">
        <v>992</v>
      </c>
      <c r="C224" s="10" t="s">
        <v>181</v>
      </c>
      <c r="D224" s="7" t="s">
        <v>594</v>
      </c>
      <c r="E224" s="82" t="s">
        <v>126</v>
      </c>
      <c r="F224" s="58">
        <v>1951016.66</v>
      </c>
      <c r="G224" s="52">
        <v>0</v>
      </c>
      <c r="H224" s="58">
        <v>0</v>
      </c>
      <c r="I224" s="33" t="s">
        <v>530</v>
      </c>
      <c r="J224" s="23" t="s">
        <v>525</v>
      </c>
      <c r="K224" s="46"/>
    </row>
    <row r="225" spans="1:12" s="15" customFormat="1" ht="78" x14ac:dyDescent="0.3">
      <c r="A225" s="96" t="s">
        <v>254</v>
      </c>
      <c r="B225" s="7">
        <v>992</v>
      </c>
      <c r="C225" s="10" t="s">
        <v>181</v>
      </c>
      <c r="D225" s="7" t="s">
        <v>594</v>
      </c>
      <c r="E225" s="82" t="s">
        <v>27</v>
      </c>
      <c r="F225" s="58">
        <f>F226</f>
        <v>1951016.66</v>
      </c>
      <c r="G225" s="58">
        <f t="shared" ref="G225:H225" si="81">G226</f>
        <v>0</v>
      </c>
      <c r="H225" s="58">
        <f t="shared" si="81"/>
        <v>0</v>
      </c>
      <c r="I225" s="32"/>
      <c r="J225" s="23">
        <f>F224+F225</f>
        <v>3902033.32</v>
      </c>
      <c r="K225" s="46">
        <v>5</v>
      </c>
    </row>
    <row r="226" spans="1:12" s="15" customFormat="1" ht="31.2" x14ac:dyDescent="0.25">
      <c r="A226" s="54" t="s">
        <v>125</v>
      </c>
      <c r="B226" s="7">
        <v>992</v>
      </c>
      <c r="C226" s="10" t="s">
        <v>181</v>
      </c>
      <c r="D226" s="7" t="s">
        <v>594</v>
      </c>
      <c r="E226" s="82" t="s">
        <v>126</v>
      </c>
      <c r="F226" s="58">
        <v>1951016.66</v>
      </c>
      <c r="G226" s="52">
        <v>0</v>
      </c>
      <c r="H226" s="58">
        <v>0</v>
      </c>
      <c r="I226" s="33" t="s">
        <v>530</v>
      </c>
      <c r="J226" s="23" t="s">
        <v>520</v>
      </c>
      <c r="K226" s="46">
        <v>5</v>
      </c>
      <c r="L226" s="15">
        <v>7</v>
      </c>
    </row>
    <row r="227" spans="1:12" s="15" customFormat="1" ht="31.2" x14ac:dyDescent="0.25">
      <c r="A227" s="66" t="s">
        <v>607</v>
      </c>
      <c r="B227" s="7">
        <v>992</v>
      </c>
      <c r="C227" s="10" t="s">
        <v>181</v>
      </c>
      <c r="D227" s="7" t="s">
        <v>602</v>
      </c>
      <c r="E227" s="82" t="s">
        <v>27</v>
      </c>
      <c r="F227" s="58">
        <f>F228+F231+F240</f>
        <v>21430165.550000001</v>
      </c>
      <c r="G227" s="58">
        <f t="shared" ref="G227:H227" si="82">G228+G231+G240</f>
        <v>10340220.1</v>
      </c>
      <c r="H227" s="58">
        <f t="shared" si="82"/>
        <v>1873410.1</v>
      </c>
      <c r="I227" s="32"/>
      <c r="J227" s="23"/>
      <c r="K227" s="46"/>
    </row>
    <row r="228" spans="1:12" s="15" customFormat="1" ht="46.8" x14ac:dyDescent="0.25">
      <c r="A228" s="66" t="s">
        <v>611</v>
      </c>
      <c r="B228" s="7">
        <v>992</v>
      </c>
      <c r="C228" s="10" t="s">
        <v>181</v>
      </c>
      <c r="D228" s="7" t="s">
        <v>600</v>
      </c>
      <c r="E228" s="82" t="s">
        <v>27</v>
      </c>
      <c r="F228" s="58">
        <f>F229</f>
        <v>17449559.469999999</v>
      </c>
      <c r="G228" s="58">
        <f t="shared" ref="G228:H229" si="83">G229</f>
        <v>8470220.0999999996</v>
      </c>
      <c r="H228" s="58">
        <f t="shared" si="83"/>
        <v>903410.1</v>
      </c>
      <c r="I228" s="32"/>
      <c r="J228" s="23"/>
      <c r="K228" s="46"/>
    </row>
    <row r="229" spans="1:12" s="15" customFormat="1" ht="31.2" x14ac:dyDescent="0.25">
      <c r="A229" s="65" t="s">
        <v>288</v>
      </c>
      <c r="B229" s="7">
        <v>992</v>
      </c>
      <c r="C229" s="10" t="s">
        <v>181</v>
      </c>
      <c r="D229" s="66" t="s">
        <v>612</v>
      </c>
      <c r="E229" s="82" t="s">
        <v>27</v>
      </c>
      <c r="F229" s="58">
        <f>F230</f>
        <v>17449559.469999999</v>
      </c>
      <c r="G229" s="58">
        <f t="shared" si="83"/>
        <v>8470220.0999999996</v>
      </c>
      <c r="H229" s="58">
        <f t="shared" si="83"/>
        <v>903410.1</v>
      </c>
      <c r="I229" s="32"/>
      <c r="J229" s="23"/>
      <c r="K229" s="46">
        <v>5</v>
      </c>
    </row>
    <row r="230" spans="1:12" s="15" customFormat="1" ht="31.2" x14ac:dyDescent="0.25">
      <c r="A230" s="54" t="s">
        <v>125</v>
      </c>
      <c r="B230" s="7">
        <v>992</v>
      </c>
      <c r="C230" s="10" t="s">
        <v>181</v>
      </c>
      <c r="D230" s="66" t="s">
        <v>612</v>
      </c>
      <c r="E230" s="82" t="s">
        <v>126</v>
      </c>
      <c r="F230" s="58">
        <f>15646770.1+1863395.45-60606.08</f>
        <v>17449559.469999999</v>
      </c>
      <c r="G230" s="58">
        <f>1920000+15000+15000+1361635+25135.1+740000+13000000+3000000+570000-6145550-6031000</f>
        <v>8470220.0999999996</v>
      </c>
      <c r="H230" s="58">
        <f>7646770.1-6743360</f>
        <v>903410.1</v>
      </c>
      <c r="I230" s="33" t="s">
        <v>530</v>
      </c>
      <c r="J230" s="23" t="s">
        <v>520</v>
      </c>
      <c r="K230" s="46">
        <v>5</v>
      </c>
    </row>
    <row r="231" spans="1:12" s="15" customFormat="1" ht="46.8" x14ac:dyDescent="0.25">
      <c r="A231" s="66" t="s">
        <v>489</v>
      </c>
      <c r="B231" s="7">
        <v>992</v>
      </c>
      <c r="C231" s="10" t="s">
        <v>181</v>
      </c>
      <c r="D231" s="7" t="s">
        <v>617</v>
      </c>
      <c r="E231" s="82" t="s">
        <v>27</v>
      </c>
      <c r="F231" s="58">
        <f>F232+F234+F236+F238</f>
        <v>60606.080000000002</v>
      </c>
      <c r="G231" s="58">
        <f t="shared" ref="G231:H231" si="84">G232+G234+G236+G238</f>
        <v>0</v>
      </c>
      <c r="H231" s="58">
        <f t="shared" si="84"/>
        <v>0</v>
      </c>
      <c r="I231" s="32"/>
      <c r="J231" s="23"/>
      <c r="K231" s="46"/>
    </row>
    <row r="232" spans="1:12" s="15" customFormat="1" ht="46.8" x14ac:dyDescent="0.25">
      <c r="A232" s="54" t="s">
        <v>532</v>
      </c>
      <c r="B232" s="7">
        <v>992</v>
      </c>
      <c r="C232" s="10" t="s">
        <v>181</v>
      </c>
      <c r="D232" s="7" t="s">
        <v>618</v>
      </c>
      <c r="E232" s="82" t="s">
        <v>27</v>
      </c>
      <c r="F232" s="58">
        <f>F233</f>
        <v>0</v>
      </c>
      <c r="G232" s="58">
        <f t="shared" ref="G232:H238" si="85">G233</f>
        <v>0</v>
      </c>
      <c r="H232" s="58">
        <f t="shared" si="85"/>
        <v>0</v>
      </c>
      <c r="I232" s="32"/>
      <c r="J232" s="23"/>
      <c r="K232" s="46">
        <v>5</v>
      </c>
    </row>
    <row r="233" spans="1:12" s="15" customFormat="1" ht="31.2" x14ac:dyDescent="0.25">
      <c r="A233" s="54" t="s">
        <v>125</v>
      </c>
      <c r="B233" s="7">
        <v>992</v>
      </c>
      <c r="C233" s="10" t="s">
        <v>181</v>
      </c>
      <c r="D233" s="7" t="s">
        <v>618</v>
      </c>
      <c r="E233" s="82" t="s">
        <v>126</v>
      </c>
      <c r="F233" s="87">
        <v>0</v>
      </c>
      <c r="G233" s="87">
        <v>0</v>
      </c>
      <c r="H233" s="87">
        <v>0</v>
      </c>
      <c r="I233" s="33" t="s">
        <v>530</v>
      </c>
      <c r="J233" s="23" t="s">
        <v>520</v>
      </c>
      <c r="K233" s="46">
        <v>5</v>
      </c>
    </row>
    <row r="234" spans="1:12" s="15" customFormat="1" ht="62.4" x14ac:dyDescent="0.25">
      <c r="A234" s="54" t="s">
        <v>531</v>
      </c>
      <c r="B234" s="7">
        <v>992</v>
      </c>
      <c r="C234" s="10" t="s">
        <v>181</v>
      </c>
      <c r="D234" s="7" t="s">
        <v>618</v>
      </c>
      <c r="E234" s="82" t="s">
        <v>27</v>
      </c>
      <c r="F234" s="58">
        <f>F235</f>
        <v>30303.040000000001</v>
      </c>
      <c r="G234" s="58">
        <f t="shared" si="85"/>
        <v>0</v>
      </c>
      <c r="H234" s="58">
        <f t="shared" si="85"/>
        <v>0</v>
      </c>
      <c r="I234" s="32"/>
      <c r="J234" s="23"/>
      <c r="K234" s="46">
        <v>5</v>
      </c>
    </row>
    <row r="235" spans="1:12" s="15" customFormat="1" ht="31.2" x14ac:dyDescent="0.25">
      <c r="A235" s="54" t="s">
        <v>125</v>
      </c>
      <c r="B235" s="7">
        <v>992</v>
      </c>
      <c r="C235" s="10" t="s">
        <v>181</v>
      </c>
      <c r="D235" s="7" t="s">
        <v>618</v>
      </c>
      <c r="E235" s="82" t="s">
        <v>126</v>
      </c>
      <c r="F235" s="87">
        <v>30303.040000000001</v>
      </c>
      <c r="G235" s="87">
        <v>0</v>
      </c>
      <c r="H235" s="87">
        <v>0</v>
      </c>
      <c r="I235" s="33" t="s">
        <v>530</v>
      </c>
      <c r="J235" s="23" t="s">
        <v>520</v>
      </c>
      <c r="K235" s="46">
        <v>5</v>
      </c>
    </row>
    <row r="236" spans="1:12" s="15" customFormat="1" ht="46.8" x14ac:dyDescent="0.25">
      <c r="A236" s="54" t="s">
        <v>533</v>
      </c>
      <c r="B236" s="7">
        <v>992</v>
      </c>
      <c r="C236" s="10" t="s">
        <v>181</v>
      </c>
      <c r="D236" s="7" t="s">
        <v>619</v>
      </c>
      <c r="E236" s="82" t="s">
        <v>27</v>
      </c>
      <c r="F236" s="58">
        <f>F237</f>
        <v>0</v>
      </c>
      <c r="G236" s="58">
        <f t="shared" si="85"/>
        <v>0</v>
      </c>
      <c r="H236" s="58">
        <f t="shared" si="85"/>
        <v>0</v>
      </c>
      <c r="I236" s="32"/>
      <c r="J236" s="23"/>
      <c r="K236" s="46">
        <v>5</v>
      </c>
    </row>
    <row r="237" spans="1:12" s="15" customFormat="1" ht="31.2" x14ac:dyDescent="0.25">
      <c r="A237" s="54" t="s">
        <v>125</v>
      </c>
      <c r="B237" s="7">
        <v>992</v>
      </c>
      <c r="C237" s="10" t="s">
        <v>181</v>
      </c>
      <c r="D237" s="7" t="s">
        <v>619</v>
      </c>
      <c r="E237" s="82" t="s">
        <v>126</v>
      </c>
      <c r="F237" s="87">
        <v>0</v>
      </c>
      <c r="G237" s="87">
        <v>0</v>
      </c>
      <c r="H237" s="87">
        <v>0</v>
      </c>
      <c r="I237" s="33" t="s">
        <v>530</v>
      </c>
      <c r="J237" s="23" t="s">
        <v>520</v>
      </c>
      <c r="K237" s="46">
        <v>5</v>
      </c>
    </row>
    <row r="238" spans="1:12" s="15" customFormat="1" ht="62.4" x14ac:dyDescent="0.25">
      <c r="A238" s="54" t="s">
        <v>534</v>
      </c>
      <c r="B238" s="7">
        <v>992</v>
      </c>
      <c r="C238" s="10" t="s">
        <v>181</v>
      </c>
      <c r="D238" s="7" t="s">
        <v>619</v>
      </c>
      <c r="E238" s="82" t="s">
        <v>27</v>
      </c>
      <c r="F238" s="58">
        <f>F239</f>
        <v>30303.040000000001</v>
      </c>
      <c r="G238" s="58">
        <f t="shared" si="85"/>
        <v>0</v>
      </c>
      <c r="H238" s="58">
        <f t="shared" si="85"/>
        <v>0</v>
      </c>
      <c r="I238" s="32"/>
      <c r="J238" s="23"/>
      <c r="K238" s="46">
        <v>5</v>
      </c>
    </row>
    <row r="239" spans="1:12" s="15" customFormat="1" ht="31.2" x14ac:dyDescent="0.25">
      <c r="A239" s="54" t="s">
        <v>125</v>
      </c>
      <c r="B239" s="7">
        <v>992</v>
      </c>
      <c r="C239" s="10" t="s">
        <v>181</v>
      </c>
      <c r="D239" s="7" t="s">
        <v>619</v>
      </c>
      <c r="E239" s="82" t="s">
        <v>126</v>
      </c>
      <c r="F239" s="87">
        <v>30303.040000000001</v>
      </c>
      <c r="G239" s="87">
        <v>0</v>
      </c>
      <c r="H239" s="87">
        <v>0</v>
      </c>
      <c r="I239" s="33" t="s">
        <v>530</v>
      </c>
      <c r="J239" s="23" t="s">
        <v>520</v>
      </c>
      <c r="K239" s="46">
        <v>5</v>
      </c>
    </row>
    <row r="240" spans="1:12" s="15" customFormat="1" ht="46.8" x14ac:dyDescent="0.25">
      <c r="A240" s="65" t="s">
        <v>621</v>
      </c>
      <c r="B240" s="7">
        <v>992</v>
      </c>
      <c r="C240" s="10" t="s">
        <v>181</v>
      </c>
      <c r="D240" s="7" t="s">
        <v>620</v>
      </c>
      <c r="E240" s="82" t="s">
        <v>27</v>
      </c>
      <c r="F240" s="58">
        <f>F241+F243</f>
        <v>3920000</v>
      </c>
      <c r="G240" s="58">
        <f t="shared" ref="G240:H240" si="86">G241+G243</f>
        <v>1870000</v>
      </c>
      <c r="H240" s="58">
        <f t="shared" si="86"/>
        <v>970000</v>
      </c>
      <c r="I240" s="32"/>
      <c r="J240" s="23"/>
      <c r="K240" s="46"/>
    </row>
    <row r="241" spans="1:11" s="15" customFormat="1" ht="31.2" x14ac:dyDescent="0.25">
      <c r="A241" s="65" t="s">
        <v>596</v>
      </c>
      <c r="B241" s="7">
        <v>992</v>
      </c>
      <c r="C241" s="10" t="s">
        <v>181</v>
      </c>
      <c r="D241" s="7" t="s">
        <v>622</v>
      </c>
      <c r="E241" s="82" t="s">
        <v>27</v>
      </c>
      <c r="F241" s="58">
        <f>F242</f>
        <v>3670000</v>
      </c>
      <c r="G241" s="58">
        <f t="shared" ref="G241:H241" si="87">G242</f>
        <v>1820000</v>
      </c>
      <c r="H241" s="58">
        <f t="shared" si="87"/>
        <v>920000</v>
      </c>
      <c r="I241" s="32"/>
      <c r="J241" s="23"/>
      <c r="K241" s="46">
        <v>5</v>
      </c>
    </row>
    <row r="242" spans="1:11" s="15" customFormat="1" ht="31.2" x14ac:dyDescent="0.25">
      <c r="A242" s="54" t="s">
        <v>125</v>
      </c>
      <c r="B242" s="7">
        <v>992</v>
      </c>
      <c r="C242" s="10" t="s">
        <v>181</v>
      </c>
      <c r="D242" s="7" t="s">
        <v>622</v>
      </c>
      <c r="E242" s="82" t="s">
        <v>126</v>
      </c>
      <c r="F242" s="58">
        <v>3670000</v>
      </c>
      <c r="G242" s="58">
        <v>1820000</v>
      </c>
      <c r="H242" s="58">
        <v>920000</v>
      </c>
      <c r="I242" s="33" t="s">
        <v>530</v>
      </c>
      <c r="J242" s="23" t="s">
        <v>520</v>
      </c>
      <c r="K242" s="46">
        <v>5</v>
      </c>
    </row>
    <row r="243" spans="1:11" s="15" customFormat="1" ht="31.2" x14ac:dyDescent="0.25">
      <c r="A243" s="54" t="s">
        <v>595</v>
      </c>
      <c r="B243" s="7">
        <v>992</v>
      </c>
      <c r="C243" s="10" t="s">
        <v>181</v>
      </c>
      <c r="D243" s="53" t="s">
        <v>623</v>
      </c>
      <c r="E243" s="82" t="s">
        <v>27</v>
      </c>
      <c r="F243" s="58">
        <f>F244</f>
        <v>250000</v>
      </c>
      <c r="G243" s="58">
        <f t="shared" ref="G243:H243" si="88">G244</f>
        <v>50000</v>
      </c>
      <c r="H243" s="58">
        <f t="shared" si="88"/>
        <v>50000</v>
      </c>
      <c r="I243" s="32"/>
      <c r="J243" s="23"/>
      <c r="K243" s="46">
        <v>5</v>
      </c>
    </row>
    <row r="244" spans="1:11" s="15" customFormat="1" ht="31.2" x14ac:dyDescent="0.25">
      <c r="A244" s="54" t="s">
        <v>125</v>
      </c>
      <c r="B244" s="7">
        <v>992</v>
      </c>
      <c r="C244" s="10" t="s">
        <v>181</v>
      </c>
      <c r="D244" s="66" t="s">
        <v>623</v>
      </c>
      <c r="E244" s="82" t="s">
        <v>126</v>
      </c>
      <c r="F244" s="58">
        <v>250000</v>
      </c>
      <c r="G244" s="52">
        <v>50000</v>
      </c>
      <c r="H244" s="58">
        <v>50000</v>
      </c>
      <c r="I244" s="33" t="s">
        <v>530</v>
      </c>
      <c r="J244" s="23" t="s">
        <v>520</v>
      </c>
      <c r="K244" s="46">
        <v>5</v>
      </c>
    </row>
    <row r="245" spans="1:11" s="15" customFormat="1" ht="31.2" x14ac:dyDescent="0.25">
      <c r="A245" s="53" t="s">
        <v>171</v>
      </c>
      <c r="B245" s="7">
        <v>992</v>
      </c>
      <c r="C245" s="53" t="s">
        <v>173</v>
      </c>
      <c r="D245" s="7" t="s">
        <v>154</v>
      </c>
      <c r="E245" s="53" t="s">
        <v>27</v>
      </c>
      <c r="F245" s="58">
        <f>F246</f>
        <v>5372.86</v>
      </c>
      <c r="G245" s="58">
        <f t="shared" ref="G245:H249" si="89">G246</f>
        <v>5587.78</v>
      </c>
      <c r="H245" s="58">
        <f t="shared" si="89"/>
        <v>5811.29</v>
      </c>
      <c r="I245" s="32"/>
      <c r="J245" s="23"/>
      <c r="K245" s="46"/>
    </row>
    <row r="246" spans="1:11" s="15" customFormat="1" ht="46.8" x14ac:dyDescent="0.25">
      <c r="A246" s="10" t="s">
        <v>336</v>
      </c>
      <c r="B246" s="66">
        <v>992</v>
      </c>
      <c r="C246" s="53" t="s">
        <v>173</v>
      </c>
      <c r="D246" s="53" t="s">
        <v>155</v>
      </c>
      <c r="E246" s="53" t="s">
        <v>27</v>
      </c>
      <c r="F246" s="58">
        <f>F247</f>
        <v>5372.86</v>
      </c>
      <c r="G246" s="58">
        <f t="shared" si="89"/>
        <v>5587.78</v>
      </c>
      <c r="H246" s="58">
        <f t="shared" si="89"/>
        <v>5811.29</v>
      </c>
      <c r="I246" s="32"/>
      <c r="J246" s="23"/>
      <c r="K246" s="46"/>
    </row>
    <row r="247" spans="1:11" s="15" customFormat="1" ht="31.2" x14ac:dyDescent="0.25">
      <c r="A247" s="7" t="s">
        <v>334</v>
      </c>
      <c r="B247" s="66">
        <v>992</v>
      </c>
      <c r="C247" s="53" t="s">
        <v>173</v>
      </c>
      <c r="D247" s="53" t="s">
        <v>270</v>
      </c>
      <c r="E247" s="53" t="s">
        <v>27</v>
      </c>
      <c r="F247" s="58">
        <f>F248</f>
        <v>5372.86</v>
      </c>
      <c r="G247" s="58">
        <f t="shared" si="89"/>
        <v>5587.78</v>
      </c>
      <c r="H247" s="58">
        <f t="shared" si="89"/>
        <v>5811.29</v>
      </c>
      <c r="I247" s="32"/>
      <c r="J247" s="23"/>
      <c r="K247" s="46"/>
    </row>
    <row r="248" spans="1:11" s="15" customFormat="1" ht="15.6" x14ac:dyDescent="0.25">
      <c r="A248" s="7" t="s">
        <v>335</v>
      </c>
      <c r="B248" s="66">
        <v>992</v>
      </c>
      <c r="C248" s="53" t="s">
        <v>173</v>
      </c>
      <c r="D248" s="53" t="s">
        <v>267</v>
      </c>
      <c r="E248" s="53" t="s">
        <v>27</v>
      </c>
      <c r="F248" s="58">
        <f>F249</f>
        <v>5372.86</v>
      </c>
      <c r="G248" s="58">
        <f t="shared" si="89"/>
        <v>5587.78</v>
      </c>
      <c r="H248" s="58">
        <f t="shared" si="89"/>
        <v>5811.29</v>
      </c>
      <c r="I248" s="32"/>
      <c r="J248" s="23"/>
      <c r="K248" s="46"/>
    </row>
    <row r="249" spans="1:11" s="15" customFormat="1" ht="62.4" x14ac:dyDescent="0.25">
      <c r="A249" s="88" t="s">
        <v>172</v>
      </c>
      <c r="B249" s="7">
        <v>992</v>
      </c>
      <c r="C249" s="53" t="s">
        <v>173</v>
      </c>
      <c r="D249" s="68" t="s">
        <v>405</v>
      </c>
      <c r="E249" s="100" t="s">
        <v>27</v>
      </c>
      <c r="F249" s="58">
        <f>F250</f>
        <v>5372.86</v>
      </c>
      <c r="G249" s="58">
        <f t="shared" si="89"/>
        <v>5587.78</v>
      </c>
      <c r="H249" s="58">
        <f t="shared" si="89"/>
        <v>5811.29</v>
      </c>
      <c r="I249" s="32"/>
      <c r="J249" s="23"/>
      <c r="K249" s="46">
        <v>5</v>
      </c>
    </row>
    <row r="250" spans="1:11" s="15" customFormat="1" ht="31.2" x14ac:dyDescent="0.25">
      <c r="A250" s="66" t="s">
        <v>127</v>
      </c>
      <c r="B250" s="7">
        <v>992</v>
      </c>
      <c r="C250" s="53" t="s">
        <v>173</v>
      </c>
      <c r="D250" s="68" t="s">
        <v>405</v>
      </c>
      <c r="E250" s="100" t="s">
        <v>128</v>
      </c>
      <c r="F250" s="119">
        <v>5372.86</v>
      </c>
      <c r="G250" s="119">
        <v>5587.78</v>
      </c>
      <c r="H250" s="119">
        <v>5811.29</v>
      </c>
      <c r="I250" s="91" t="s">
        <v>529</v>
      </c>
      <c r="J250" s="89" t="s">
        <v>525</v>
      </c>
      <c r="K250" s="46"/>
    </row>
    <row r="251" spans="1:11" s="18" customFormat="1" ht="15.6" x14ac:dyDescent="0.3">
      <c r="A251" s="13" t="s">
        <v>32</v>
      </c>
      <c r="B251" s="95">
        <v>992</v>
      </c>
      <c r="C251" s="113" t="s">
        <v>46</v>
      </c>
      <c r="D251" s="95" t="s">
        <v>154</v>
      </c>
      <c r="E251" s="113" t="s">
        <v>27</v>
      </c>
      <c r="F251" s="94">
        <f t="shared" ref="F251:H261" si="90">F252</f>
        <v>700000</v>
      </c>
      <c r="G251" s="94">
        <f>G252</f>
        <v>700000</v>
      </c>
      <c r="H251" s="94">
        <f t="shared" si="90"/>
        <v>600000</v>
      </c>
      <c r="I251" s="32"/>
      <c r="J251" s="23"/>
      <c r="K251" s="45"/>
    </row>
    <row r="252" spans="1:11" s="18" customFormat="1" ht="15.6" x14ac:dyDescent="0.3">
      <c r="A252" s="66" t="s">
        <v>34</v>
      </c>
      <c r="B252" s="7">
        <v>992</v>
      </c>
      <c r="C252" s="10" t="s">
        <v>91</v>
      </c>
      <c r="D252" s="7" t="s">
        <v>154</v>
      </c>
      <c r="E252" s="10" t="s">
        <v>27</v>
      </c>
      <c r="F252" s="52">
        <f>F253</f>
        <v>700000</v>
      </c>
      <c r="G252" s="52">
        <f t="shared" ref="G252:G261" si="91">G253</f>
        <v>700000</v>
      </c>
      <c r="H252" s="52">
        <f t="shared" si="90"/>
        <v>600000</v>
      </c>
      <c r="I252" s="32"/>
      <c r="J252" s="23"/>
      <c r="K252" s="45"/>
    </row>
    <row r="253" spans="1:11" s="15" customFormat="1" ht="78" x14ac:dyDescent="0.3">
      <c r="A253" s="96" t="s">
        <v>570</v>
      </c>
      <c r="B253" s="66">
        <v>992</v>
      </c>
      <c r="C253" s="10" t="s">
        <v>91</v>
      </c>
      <c r="D253" s="53" t="s">
        <v>571</v>
      </c>
      <c r="E253" s="53" t="s">
        <v>27</v>
      </c>
      <c r="F253" s="58">
        <f>F254+F264</f>
        <v>700000</v>
      </c>
      <c r="G253" s="58">
        <f>G254+G264</f>
        <v>700000</v>
      </c>
      <c r="H253" s="58">
        <f>H254+H264</f>
        <v>600000</v>
      </c>
      <c r="I253" s="32"/>
      <c r="J253" s="23"/>
      <c r="K253" s="46"/>
    </row>
    <row r="254" spans="1:11" s="15" customFormat="1" ht="46.8" x14ac:dyDescent="0.3">
      <c r="A254" s="96" t="s">
        <v>572</v>
      </c>
      <c r="B254" s="66">
        <v>992</v>
      </c>
      <c r="C254" s="10" t="s">
        <v>91</v>
      </c>
      <c r="D254" s="53" t="s">
        <v>573</v>
      </c>
      <c r="E254" s="53" t="s">
        <v>27</v>
      </c>
      <c r="F254" s="58">
        <f>F255+F258+F261</f>
        <v>400000</v>
      </c>
      <c r="G254" s="58">
        <f t="shared" ref="G254:H254" si="92">G255+G258+G261</f>
        <v>400000</v>
      </c>
      <c r="H254" s="58">
        <f t="shared" si="92"/>
        <v>300000</v>
      </c>
      <c r="I254" s="32"/>
      <c r="J254" s="23"/>
      <c r="K254" s="46"/>
    </row>
    <row r="255" spans="1:11" s="15" customFormat="1" ht="62.4" x14ac:dyDescent="0.3">
      <c r="A255" s="96" t="s">
        <v>574</v>
      </c>
      <c r="B255" s="66">
        <v>992</v>
      </c>
      <c r="C255" s="10" t="s">
        <v>91</v>
      </c>
      <c r="D255" s="53" t="s">
        <v>575</v>
      </c>
      <c r="E255" s="53" t="s">
        <v>27</v>
      </c>
      <c r="F255" s="58">
        <f>F256</f>
        <v>250000</v>
      </c>
      <c r="G255" s="58">
        <f t="shared" ref="G255:H255" si="93">G256</f>
        <v>250000</v>
      </c>
      <c r="H255" s="58">
        <f t="shared" si="93"/>
        <v>150000</v>
      </c>
      <c r="I255" s="32"/>
      <c r="J255" s="23"/>
      <c r="K255" s="46"/>
    </row>
    <row r="256" spans="1:11" s="18" customFormat="1" ht="31.2" x14ac:dyDescent="0.3">
      <c r="A256" s="7" t="s">
        <v>582</v>
      </c>
      <c r="B256" s="7">
        <v>992</v>
      </c>
      <c r="C256" s="10" t="s">
        <v>91</v>
      </c>
      <c r="D256" s="7" t="s">
        <v>576</v>
      </c>
      <c r="E256" s="10" t="s">
        <v>27</v>
      </c>
      <c r="F256" s="52">
        <f>F257</f>
        <v>250000</v>
      </c>
      <c r="G256" s="52">
        <f t="shared" si="91"/>
        <v>250000</v>
      </c>
      <c r="H256" s="52">
        <f t="shared" si="90"/>
        <v>150000</v>
      </c>
      <c r="I256" s="32"/>
      <c r="J256" s="23"/>
      <c r="K256" s="45">
        <v>5</v>
      </c>
    </row>
    <row r="257" spans="1:11" s="18" customFormat="1" ht="75.599999999999994" x14ac:dyDescent="0.3">
      <c r="A257" s="54" t="s">
        <v>125</v>
      </c>
      <c r="B257" s="7">
        <v>992</v>
      </c>
      <c r="C257" s="10" t="s">
        <v>91</v>
      </c>
      <c r="D257" s="7" t="s">
        <v>576</v>
      </c>
      <c r="E257" s="10" t="s">
        <v>126</v>
      </c>
      <c r="F257" s="58">
        <v>250000</v>
      </c>
      <c r="G257" s="52">
        <v>250000</v>
      </c>
      <c r="H257" s="58">
        <v>150000</v>
      </c>
      <c r="I257" s="32" t="s">
        <v>539</v>
      </c>
      <c r="J257" s="23" t="s">
        <v>520</v>
      </c>
      <c r="K257" s="45">
        <v>5</v>
      </c>
    </row>
    <row r="258" spans="1:11" s="18" customFormat="1" ht="46.8" x14ac:dyDescent="0.3">
      <c r="A258" s="7" t="s">
        <v>584</v>
      </c>
      <c r="B258" s="7">
        <v>992</v>
      </c>
      <c r="C258" s="10" t="s">
        <v>91</v>
      </c>
      <c r="D258" s="7" t="s">
        <v>585</v>
      </c>
      <c r="E258" s="10" t="s">
        <v>27</v>
      </c>
      <c r="F258" s="52">
        <f>F259</f>
        <v>50000</v>
      </c>
      <c r="G258" s="52">
        <f t="shared" si="91"/>
        <v>50000</v>
      </c>
      <c r="H258" s="52">
        <f t="shared" si="90"/>
        <v>50000</v>
      </c>
      <c r="I258" s="32"/>
      <c r="J258" s="23"/>
      <c r="K258" s="45"/>
    </row>
    <row r="259" spans="1:11" s="18" customFormat="1" ht="22.2" customHeight="1" x14ac:dyDescent="0.3">
      <c r="A259" s="7" t="s">
        <v>583</v>
      </c>
      <c r="B259" s="7">
        <v>992</v>
      </c>
      <c r="C259" s="10" t="s">
        <v>91</v>
      </c>
      <c r="D259" s="7" t="s">
        <v>586</v>
      </c>
      <c r="E259" s="10" t="s">
        <v>27</v>
      </c>
      <c r="F259" s="52">
        <f>F260</f>
        <v>50000</v>
      </c>
      <c r="G259" s="52">
        <f t="shared" si="91"/>
        <v>50000</v>
      </c>
      <c r="H259" s="52">
        <f t="shared" si="90"/>
        <v>50000</v>
      </c>
      <c r="I259" s="32"/>
      <c r="J259" s="23"/>
      <c r="K259" s="45">
        <v>5</v>
      </c>
    </row>
    <row r="260" spans="1:11" s="18" customFormat="1" ht="75.599999999999994" x14ac:dyDescent="0.3">
      <c r="A260" s="54" t="s">
        <v>125</v>
      </c>
      <c r="B260" s="7">
        <v>992</v>
      </c>
      <c r="C260" s="10" t="s">
        <v>91</v>
      </c>
      <c r="D260" s="7" t="s">
        <v>586</v>
      </c>
      <c r="E260" s="10" t="s">
        <v>126</v>
      </c>
      <c r="F260" s="58">
        <v>50000</v>
      </c>
      <c r="G260" s="52">
        <v>50000</v>
      </c>
      <c r="H260" s="58">
        <v>50000</v>
      </c>
      <c r="I260" s="32" t="s">
        <v>539</v>
      </c>
      <c r="J260" s="23" t="s">
        <v>520</v>
      </c>
      <c r="K260" s="45">
        <v>5</v>
      </c>
    </row>
    <row r="261" spans="1:11" s="18" customFormat="1" ht="31.2" x14ac:dyDescent="0.3">
      <c r="A261" s="7" t="s">
        <v>590</v>
      </c>
      <c r="B261" s="7">
        <v>992</v>
      </c>
      <c r="C261" s="10" t="s">
        <v>91</v>
      </c>
      <c r="D261" s="7" t="s">
        <v>587</v>
      </c>
      <c r="E261" s="10" t="s">
        <v>27</v>
      </c>
      <c r="F261" s="52">
        <f>F262</f>
        <v>100000</v>
      </c>
      <c r="G261" s="52">
        <f t="shared" si="91"/>
        <v>100000</v>
      </c>
      <c r="H261" s="52">
        <f t="shared" si="90"/>
        <v>100000</v>
      </c>
      <c r="I261" s="32"/>
      <c r="J261" s="23"/>
      <c r="K261" s="45"/>
    </row>
    <row r="262" spans="1:11" s="18" customFormat="1" ht="22.2" customHeight="1" x14ac:dyDescent="0.3">
      <c r="A262" s="7" t="s">
        <v>112</v>
      </c>
      <c r="B262" s="7">
        <v>992</v>
      </c>
      <c r="C262" s="10" t="s">
        <v>91</v>
      </c>
      <c r="D262" s="7" t="s">
        <v>588</v>
      </c>
      <c r="E262" s="10" t="s">
        <v>27</v>
      </c>
      <c r="F262" s="52">
        <f>F263</f>
        <v>100000</v>
      </c>
      <c r="G262" s="52">
        <f>G263</f>
        <v>100000</v>
      </c>
      <c r="H262" s="52">
        <f>H263</f>
        <v>100000</v>
      </c>
      <c r="I262" s="32"/>
      <c r="J262" s="23"/>
      <c r="K262" s="45">
        <v>5</v>
      </c>
    </row>
    <row r="263" spans="1:11" s="18" customFormat="1" ht="75.599999999999994" x14ac:dyDescent="0.3">
      <c r="A263" s="54" t="s">
        <v>125</v>
      </c>
      <c r="B263" s="7">
        <v>992</v>
      </c>
      <c r="C263" s="10" t="s">
        <v>91</v>
      </c>
      <c r="D263" s="7" t="s">
        <v>588</v>
      </c>
      <c r="E263" s="10" t="s">
        <v>126</v>
      </c>
      <c r="F263" s="58">
        <v>100000</v>
      </c>
      <c r="G263" s="52">
        <v>100000</v>
      </c>
      <c r="H263" s="58">
        <v>100000</v>
      </c>
      <c r="I263" s="32" t="s">
        <v>539</v>
      </c>
      <c r="J263" s="23" t="s">
        <v>520</v>
      </c>
      <c r="K263" s="45">
        <v>5</v>
      </c>
    </row>
    <row r="264" spans="1:11" s="15" customFormat="1" ht="62.4" x14ac:dyDescent="0.3">
      <c r="A264" s="96" t="s">
        <v>578</v>
      </c>
      <c r="B264" s="66">
        <v>992</v>
      </c>
      <c r="C264" s="10" t="s">
        <v>91</v>
      </c>
      <c r="D264" s="53" t="s">
        <v>579</v>
      </c>
      <c r="E264" s="53" t="s">
        <v>27</v>
      </c>
      <c r="F264" s="58">
        <f>F265</f>
        <v>300000</v>
      </c>
      <c r="G264" s="58">
        <f t="shared" ref="G264:H264" si="94">G265</f>
        <v>300000</v>
      </c>
      <c r="H264" s="58">
        <f t="shared" si="94"/>
        <v>300000</v>
      </c>
      <c r="I264" s="32"/>
      <c r="J264" s="23"/>
      <c r="K264" s="46"/>
    </row>
    <row r="265" spans="1:11" s="15" customFormat="1" ht="68.400000000000006" customHeight="1" x14ac:dyDescent="0.3">
      <c r="A265" s="96" t="s">
        <v>580</v>
      </c>
      <c r="B265" s="66">
        <v>992</v>
      </c>
      <c r="C265" s="10" t="s">
        <v>91</v>
      </c>
      <c r="D265" s="53" t="s">
        <v>577</v>
      </c>
      <c r="E265" s="53" t="s">
        <v>27</v>
      </c>
      <c r="F265" s="58">
        <f>F266</f>
        <v>300000</v>
      </c>
      <c r="G265" s="58">
        <f t="shared" ref="G265:H265" si="95">G266</f>
        <v>300000</v>
      </c>
      <c r="H265" s="58">
        <f t="shared" si="95"/>
        <v>300000</v>
      </c>
      <c r="I265" s="32"/>
      <c r="J265" s="23"/>
      <c r="K265" s="46"/>
    </row>
    <row r="266" spans="1:11" s="18" customFormat="1" ht="31.2" x14ac:dyDescent="0.3">
      <c r="A266" s="7" t="s">
        <v>581</v>
      </c>
      <c r="B266" s="7">
        <v>992</v>
      </c>
      <c r="C266" s="10" t="s">
        <v>91</v>
      </c>
      <c r="D266" s="7" t="s">
        <v>589</v>
      </c>
      <c r="E266" s="10" t="s">
        <v>27</v>
      </c>
      <c r="F266" s="52">
        <f>F267+F268</f>
        <v>300000</v>
      </c>
      <c r="G266" s="52">
        <f t="shared" ref="G266:H266" si="96">G267+G268</f>
        <v>300000</v>
      </c>
      <c r="H266" s="52">
        <f t="shared" si="96"/>
        <v>300000</v>
      </c>
      <c r="I266" s="32"/>
      <c r="J266" s="23"/>
      <c r="K266" s="45">
        <v>5</v>
      </c>
    </row>
    <row r="267" spans="1:11" s="18" customFormat="1" ht="75.599999999999994" x14ac:dyDescent="0.3">
      <c r="A267" s="54" t="s">
        <v>125</v>
      </c>
      <c r="B267" s="7">
        <v>992</v>
      </c>
      <c r="C267" s="10" t="s">
        <v>91</v>
      </c>
      <c r="D267" s="7" t="s">
        <v>589</v>
      </c>
      <c r="E267" s="10" t="s">
        <v>126</v>
      </c>
      <c r="F267" s="58">
        <v>150000</v>
      </c>
      <c r="G267" s="52">
        <v>150000</v>
      </c>
      <c r="H267" s="58">
        <v>150000</v>
      </c>
      <c r="I267" s="32" t="s">
        <v>539</v>
      </c>
      <c r="J267" s="23" t="s">
        <v>520</v>
      </c>
      <c r="K267" s="45">
        <v>5</v>
      </c>
    </row>
    <row r="268" spans="1:11" s="18" customFormat="1" ht="75.599999999999994" x14ac:dyDescent="0.3">
      <c r="A268" s="7" t="s">
        <v>189</v>
      </c>
      <c r="B268" s="7">
        <v>992</v>
      </c>
      <c r="C268" s="10" t="s">
        <v>91</v>
      </c>
      <c r="D268" s="7" t="s">
        <v>589</v>
      </c>
      <c r="E268" s="10" t="s">
        <v>190</v>
      </c>
      <c r="F268" s="52">
        <f>F267</f>
        <v>150000</v>
      </c>
      <c r="G268" s="52">
        <f>G267</f>
        <v>150000</v>
      </c>
      <c r="H268" s="52">
        <f>H267</f>
        <v>150000</v>
      </c>
      <c r="I268" s="32" t="s">
        <v>539</v>
      </c>
      <c r="J268" s="23" t="s">
        <v>520</v>
      </c>
      <c r="K268" s="45">
        <v>5</v>
      </c>
    </row>
    <row r="269" spans="1:11" s="18" customFormat="1" ht="15.6" x14ac:dyDescent="0.3">
      <c r="A269" s="13" t="s">
        <v>94</v>
      </c>
      <c r="B269" s="13">
        <v>992</v>
      </c>
      <c r="C269" s="14" t="s">
        <v>96</v>
      </c>
      <c r="D269" s="13" t="s">
        <v>154</v>
      </c>
      <c r="E269" s="14" t="s">
        <v>27</v>
      </c>
      <c r="F269" s="17">
        <f>F270</f>
        <v>300000</v>
      </c>
      <c r="G269" s="17">
        <f>G270</f>
        <v>300000</v>
      </c>
      <c r="H269" s="17">
        <f>H270</f>
        <v>300000</v>
      </c>
      <c r="I269" s="32"/>
      <c r="J269" s="23"/>
      <c r="K269" s="45"/>
    </row>
    <row r="270" spans="1:11" s="18" customFormat="1" ht="15.6" x14ac:dyDescent="0.3">
      <c r="A270" s="7" t="s">
        <v>95</v>
      </c>
      <c r="B270" s="7">
        <v>992</v>
      </c>
      <c r="C270" s="10" t="s">
        <v>97</v>
      </c>
      <c r="D270" s="7" t="s">
        <v>154</v>
      </c>
      <c r="E270" s="10" t="s">
        <v>27</v>
      </c>
      <c r="F270" s="52">
        <f>F271</f>
        <v>300000</v>
      </c>
      <c r="G270" s="52">
        <f t="shared" ref="G270:H273" si="97">G271</f>
        <v>300000</v>
      </c>
      <c r="H270" s="52">
        <f t="shared" si="97"/>
        <v>300000</v>
      </c>
      <c r="I270" s="32"/>
      <c r="J270" s="23"/>
      <c r="K270" s="45"/>
    </row>
    <row r="271" spans="1:11" s="18" customFormat="1" ht="62.4" x14ac:dyDescent="0.3">
      <c r="A271" s="7" t="s">
        <v>351</v>
      </c>
      <c r="B271" s="7">
        <v>992</v>
      </c>
      <c r="C271" s="10" t="s">
        <v>97</v>
      </c>
      <c r="D271" s="7" t="s">
        <v>2</v>
      </c>
      <c r="E271" s="10" t="s">
        <v>27</v>
      </c>
      <c r="F271" s="58">
        <f>F272</f>
        <v>300000</v>
      </c>
      <c r="G271" s="58">
        <f t="shared" si="97"/>
        <v>300000</v>
      </c>
      <c r="H271" s="58">
        <f t="shared" si="97"/>
        <v>300000</v>
      </c>
      <c r="I271" s="32"/>
      <c r="J271" s="23"/>
      <c r="K271" s="45"/>
    </row>
    <row r="272" spans="1:11" s="18" customFormat="1" ht="46.8" x14ac:dyDescent="0.3">
      <c r="A272" s="10" t="s">
        <v>352</v>
      </c>
      <c r="B272" s="7">
        <v>992</v>
      </c>
      <c r="C272" s="10" t="s">
        <v>97</v>
      </c>
      <c r="D272" s="7" t="s">
        <v>3</v>
      </c>
      <c r="E272" s="10" t="s">
        <v>27</v>
      </c>
      <c r="F272" s="58">
        <f>F273</f>
        <v>300000</v>
      </c>
      <c r="G272" s="58">
        <f t="shared" si="97"/>
        <v>300000</v>
      </c>
      <c r="H272" s="58">
        <f t="shared" si="97"/>
        <v>300000</v>
      </c>
      <c r="I272" s="32"/>
      <c r="J272" s="23"/>
      <c r="K272" s="45"/>
    </row>
    <row r="273" spans="1:11" s="18" customFormat="1" ht="31.2" x14ac:dyDescent="0.3">
      <c r="A273" s="54" t="s">
        <v>353</v>
      </c>
      <c r="B273" s="7">
        <v>992</v>
      </c>
      <c r="C273" s="10" t="s">
        <v>97</v>
      </c>
      <c r="D273" s="7" t="s">
        <v>4</v>
      </c>
      <c r="E273" s="10" t="s">
        <v>27</v>
      </c>
      <c r="F273" s="58">
        <f>F274</f>
        <v>300000</v>
      </c>
      <c r="G273" s="58">
        <f t="shared" si="97"/>
        <v>300000</v>
      </c>
      <c r="H273" s="58">
        <f t="shared" si="97"/>
        <v>300000</v>
      </c>
      <c r="I273" s="32"/>
      <c r="J273" s="23"/>
      <c r="K273" s="45">
        <v>5</v>
      </c>
    </row>
    <row r="274" spans="1:11" s="18" customFormat="1" ht="75.599999999999994" x14ac:dyDescent="0.3">
      <c r="A274" s="54" t="s">
        <v>125</v>
      </c>
      <c r="B274" s="7">
        <v>992</v>
      </c>
      <c r="C274" s="10" t="s">
        <v>97</v>
      </c>
      <c r="D274" s="7" t="s">
        <v>4</v>
      </c>
      <c r="E274" s="10" t="s">
        <v>126</v>
      </c>
      <c r="F274" s="58">
        <v>300000</v>
      </c>
      <c r="G274" s="58">
        <v>300000</v>
      </c>
      <c r="H274" s="58">
        <v>300000</v>
      </c>
      <c r="I274" s="32" t="s">
        <v>539</v>
      </c>
      <c r="J274" s="23" t="s">
        <v>520</v>
      </c>
      <c r="K274" s="45">
        <v>5</v>
      </c>
    </row>
    <row r="275" spans="1:11" s="18" customFormat="1" ht="15.6" x14ac:dyDescent="0.3">
      <c r="A275" s="13" t="s">
        <v>61</v>
      </c>
      <c r="B275" s="13">
        <v>992</v>
      </c>
      <c r="C275" s="120" t="s">
        <v>62</v>
      </c>
      <c r="D275" s="120" t="s">
        <v>154</v>
      </c>
      <c r="E275" s="120" t="s">
        <v>27</v>
      </c>
      <c r="F275" s="17">
        <f>F276+F282+F302</f>
        <v>70448151.569999993</v>
      </c>
      <c r="G275" s="17">
        <f>G276+G282+G302</f>
        <v>57456419.93</v>
      </c>
      <c r="H275" s="17">
        <f>H276+H282+H302</f>
        <v>57818269.979999997</v>
      </c>
      <c r="I275" s="32"/>
      <c r="J275" s="23"/>
      <c r="K275" s="45"/>
    </row>
    <row r="276" spans="1:11" s="18" customFormat="1" ht="15.6" x14ac:dyDescent="0.3">
      <c r="A276" s="10" t="s">
        <v>35</v>
      </c>
      <c r="B276" s="7">
        <v>992</v>
      </c>
      <c r="C276" s="82" t="s">
        <v>50</v>
      </c>
      <c r="D276" s="82" t="s">
        <v>154</v>
      </c>
      <c r="E276" s="82" t="s">
        <v>27</v>
      </c>
      <c r="F276" s="58">
        <f>F277</f>
        <v>3723000</v>
      </c>
      <c r="G276" s="58">
        <f t="shared" ref="G276:H277" si="98">G277</f>
        <v>3716000</v>
      </c>
      <c r="H276" s="58">
        <f t="shared" si="98"/>
        <v>3716000</v>
      </c>
      <c r="I276" s="32"/>
      <c r="J276" s="23"/>
      <c r="K276" s="45"/>
    </row>
    <row r="277" spans="1:11" s="18" customFormat="1" ht="46.8" x14ac:dyDescent="0.3">
      <c r="A277" s="66" t="s">
        <v>314</v>
      </c>
      <c r="B277" s="7">
        <v>992</v>
      </c>
      <c r="C277" s="82" t="s">
        <v>50</v>
      </c>
      <c r="D277" s="82" t="s">
        <v>5</v>
      </c>
      <c r="E277" s="82" t="s">
        <v>27</v>
      </c>
      <c r="F277" s="58">
        <f>F278</f>
        <v>3723000</v>
      </c>
      <c r="G277" s="58">
        <f t="shared" si="98"/>
        <v>3716000</v>
      </c>
      <c r="H277" s="58">
        <f t="shared" si="98"/>
        <v>3716000</v>
      </c>
      <c r="I277" s="32"/>
      <c r="J277" s="23"/>
      <c r="K277" s="45"/>
    </row>
    <row r="278" spans="1:11" s="18" customFormat="1" ht="31.2" x14ac:dyDescent="0.3">
      <c r="A278" s="65" t="s">
        <v>355</v>
      </c>
      <c r="B278" s="7">
        <v>992</v>
      </c>
      <c r="C278" s="82" t="s">
        <v>50</v>
      </c>
      <c r="D278" s="82" t="s">
        <v>354</v>
      </c>
      <c r="E278" s="82" t="s">
        <v>27</v>
      </c>
      <c r="F278" s="58">
        <f>F280</f>
        <v>3723000</v>
      </c>
      <c r="G278" s="58">
        <f t="shared" ref="G278:H278" si="99">G280</f>
        <v>3716000</v>
      </c>
      <c r="H278" s="58">
        <f t="shared" si="99"/>
        <v>3716000</v>
      </c>
      <c r="I278" s="32"/>
      <c r="J278" s="23"/>
      <c r="K278" s="45"/>
    </row>
    <row r="279" spans="1:11" s="18" customFormat="1" ht="31.2" x14ac:dyDescent="0.3">
      <c r="A279" s="7" t="s">
        <v>358</v>
      </c>
      <c r="B279" s="7">
        <v>992</v>
      </c>
      <c r="C279" s="10">
        <v>1001</v>
      </c>
      <c r="D279" s="10" t="s">
        <v>357</v>
      </c>
      <c r="E279" s="10" t="s">
        <v>27</v>
      </c>
      <c r="F279" s="58">
        <f>F280</f>
        <v>3723000</v>
      </c>
      <c r="G279" s="58">
        <f t="shared" ref="G279:H280" si="100">G280</f>
        <v>3716000</v>
      </c>
      <c r="H279" s="58">
        <f t="shared" si="100"/>
        <v>3716000</v>
      </c>
      <c r="I279" s="32"/>
      <c r="J279" s="23"/>
      <c r="K279" s="45"/>
    </row>
    <row r="280" spans="1:11" s="18" customFormat="1" ht="15.6" x14ac:dyDescent="0.3">
      <c r="A280" s="7" t="s">
        <v>113</v>
      </c>
      <c r="B280" s="7">
        <v>992</v>
      </c>
      <c r="C280" s="10">
        <v>1001</v>
      </c>
      <c r="D280" s="10" t="s">
        <v>356</v>
      </c>
      <c r="E280" s="10" t="s">
        <v>27</v>
      </c>
      <c r="F280" s="58">
        <f>F281</f>
        <v>3723000</v>
      </c>
      <c r="G280" s="58">
        <f t="shared" si="100"/>
        <v>3716000</v>
      </c>
      <c r="H280" s="58">
        <f t="shared" si="100"/>
        <v>3716000</v>
      </c>
      <c r="I280" s="32"/>
      <c r="J280" s="23"/>
      <c r="K280" s="45">
        <v>5</v>
      </c>
    </row>
    <row r="281" spans="1:11" s="18" customFormat="1" ht="31.2" x14ac:dyDescent="0.3">
      <c r="A281" s="7" t="s">
        <v>134</v>
      </c>
      <c r="B281" s="7">
        <v>992</v>
      </c>
      <c r="C281" s="10">
        <v>1001</v>
      </c>
      <c r="D281" s="10" t="s">
        <v>356</v>
      </c>
      <c r="E281" s="10" t="s">
        <v>135</v>
      </c>
      <c r="F281" s="58">
        <v>3723000</v>
      </c>
      <c r="G281" s="52">
        <v>3716000</v>
      </c>
      <c r="H281" s="58">
        <v>3716000</v>
      </c>
      <c r="I281" s="91" t="s">
        <v>529</v>
      </c>
      <c r="J281" s="89" t="s">
        <v>520</v>
      </c>
      <c r="K281" s="45">
        <v>5</v>
      </c>
    </row>
    <row r="282" spans="1:11" s="18" customFormat="1" ht="15.6" x14ac:dyDescent="0.3">
      <c r="A282" s="10" t="s">
        <v>76</v>
      </c>
      <c r="B282" s="7">
        <v>992</v>
      </c>
      <c r="C282" s="10" t="s">
        <v>77</v>
      </c>
      <c r="D282" s="10" t="s">
        <v>154</v>
      </c>
      <c r="E282" s="82" t="s">
        <v>27</v>
      </c>
      <c r="F282" s="52">
        <f>F283+F289</f>
        <v>64444232.490000002</v>
      </c>
      <c r="G282" s="52">
        <f>G283+G289</f>
        <v>51759500.850000001</v>
      </c>
      <c r="H282" s="52">
        <f>H283+H289</f>
        <v>52121350.899999999</v>
      </c>
      <c r="I282" s="32"/>
      <c r="J282" s="23"/>
      <c r="K282" s="45"/>
    </row>
    <row r="283" spans="1:11" s="18" customFormat="1" ht="46.8" x14ac:dyDescent="0.3">
      <c r="A283" s="66" t="s">
        <v>314</v>
      </c>
      <c r="B283" s="7">
        <v>992</v>
      </c>
      <c r="C283" s="82" t="s">
        <v>77</v>
      </c>
      <c r="D283" s="82" t="s">
        <v>5</v>
      </c>
      <c r="E283" s="82" t="s">
        <v>27</v>
      </c>
      <c r="F283" s="52">
        <f t="shared" ref="F283:H284" si="101">F284</f>
        <v>12186714.529999999</v>
      </c>
      <c r="G283" s="52">
        <f>G284</f>
        <v>12657931.93</v>
      </c>
      <c r="H283" s="52">
        <f t="shared" si="101"/>
        <v>13092760.369999999</v>
      </c>
      <c r="I283" s="32"/>
      <c r="J283" s="23"/>
      <c r="K283" s="45"/>
    </row>
    <row r="284" spans="1:11" s="18" customFormat="1" ht="31.2" x14ac:dyDescent="0.3">
      <c r="A284" s="66" t="s">
        <v>24</v>
      </c>
      <c r="B284" s="82" t="s">
        <v>19</v>
      </c>
      <c r="C284" s="10" t="s">
        <v>77</v>
      </c>
      <c r="D284" s="10" t="s">
        <v>316</v>
      </c>
      <c r="E284" s="82" t="s">
        <v>27</v>
      </c>
      <c r="F284" s="52">
        <f>F285</f>
        <v>12186714.529999999</v>
      </c>
      <c r="G284" s="52">
        <f t="shared" ref="G284:H285" si="102">G285</f>
        <v>12657931.93</v>
      </c>
      <c r="H284" s="52">
        <f t="shared" si="101"/>
        <v>13092760.369999999</v>
      </c>
      <c r="I284" s="32"/>
      <c r="J284" s="23"/>
      <c r="K284" s="45"/>
    </row>
    <row r="285" spans="1:11" s="18" customFormat="1" ht="46.8" x14ac:dyDescent="0.3">
      <c r="A285" s="7" t="s">
        <v>359</v>
      </c>
      <c r="B285" s="7">
        <v>992</v>
      </c>
      <c r="C285" s="10" t="s">
        <v>77</v>
      </c>
      <c r="D285" s="10" t="s">
        <v>317</v>
      </c>
      <c r="E285" s="10" t="s">
        <v>27</v>
      </c>
      <c r="F285" s="58">
        <f>F286</f>
        <v>12186714.529999999</v>
      </c>
      <c r="G285" s="58">
        <f t="shared" si="102"/>
        <v>12657931.93</v>
      </c>
      <c r="H285" s="58">
        <f t="shared" si="102"/>
        <v>13092760.369999999</v>
      </c>
      <c r="I285" s="32"/>
      <c r="J285" s="23"/>
      <c r="K285" s="45"/>
    </row>
    <row r="286" spans="1:11" s="18" customFormat="1" ht="93.6" x14ac:dyDescent="0.3">
      <c r="A286" s="66" t="s">
        <v>229</v>
      </c>
      <c r="B286" s="66">
        <v>992</v>
      </c>
      <c r="C286" s="53" t="s">
        <v>77</v>
      </c>
      <c r="D286" s="53" t="s">
        <v>448</v>
      </c>
      <c r="E286" s="100" t="s">
        <v>27</v>
      </c>
      <c r="F286" s="58">
        <f>F287+F288</f>
        <v>12186714.529999999</v>
      </c>
      <c r="G286" s="58">
        <f>G287+G288</f>
        <v>12657931.93</v>
      </c>
      <c r="H286" s="58">
        <f>H287+H288</f>
        <v>13092760.369999999</v>
      </c>
      <c r="I286" s="32"/>
      <c r="J286" s="23"/>
      <c r="K286" s="45">
        <v>5</v>
      </c>
    </row>
    <row r="287" spans="1:11" s="18" customFormat="1" ht="31.2" x14ac:dyDescent="0.3">
      <c r="A287" s="66" t="s">
        <v>134</v>
      </c>
      <c r="B287" s="66">
        <v>992</v>
      </c>
      <c r="C287" s="53" t="s">
        <v>77</v>
      </c>
      <c r="D287" s="53" t="s">
        <v>448</v>
      </c>
      <c r="E287" s="100" t="s">
        <v>135</v>
      </c>
      <c r="F287" s="58">
        <v>8140721.7300000004</v>
      </c>
      <c r="G287" s="58">
        <v>8409639.4900000002</v>
      </c>
      <c r="H287" s="58">
        <v>8632053.3100000005</v>
      </c>
      <c r="I287" s="91" t="s">
        <v>529</v>
      </c>
      <c r="J287" s="89" t="s">
        <v>525</v>
      </c>
      <c r="K287" s="46"/>
    </row>
    <row r="288" spans="1:11" s="18" customFormat="1" ht="31.2" x14ac:dyDescent="0.3">
      <c r="A288" s="66" t="s">
        <v>134</v>
      </c>
      <c r="B288" s="66">
        <v>992</v>
      </c>
      <c r="C288" s="53" t="s">
        <v>77</v>
      </c>
      <c r="D288" s="53" t="s">
        <v>448</v>
      </c>
      <c r="E288" s="100" t="s">
        <v>137</v>
      </c>
      <c r="F288" s="58">
        <v>4045992.8</v>
      </c>
      <c r="G288" s="58">
        <v>4248292.4400000004</v>
      </c>
      <c r="H288" s="58">
        <v>4460707.0599999996</v>
      </c>
      <c r="I288" s="91" t="s">
        <v>529</v>
      </c>
      <c r="J288" s="89" t="s">
        <v>525</v>
      </c>
      <c r="K288" s="46"/>
    </row>
    <row r="289" spans="1:12" s="18" customFormat="1" ht="62.4" x14ac:dyDescent="0.3">
      <c r="A289" s="66" t="s">
        <v>362</v>
      </c>
      <c r="B289" s="7">
        <v>992</v>
      </c>
      <c r="C289" s="10" t="s">
        <v>77</v>
      </c>
      <c r="D289" s="10" t="s">
        <v>170</v>
      </c>
      <c r="E289" s="10" t="s">
        <v>27</v>
      </c>
      <c r="F289" s="52">
        <f>F290+F296</f>
        <v>52257517.960000001</v>
      </c>
      <c r="G289" s="52">
        <f t="shared" ref="G289:H289" si="103">G290+G296</f>
        <v>39101568.920000002</v>
      </c>
      <c r="H289" s="52">
        <f t="shared" si="103"/>
        <v>39028590.530000001</v>
      </c>
      <c r="I289" s="32"/>
      <c r="J289" s="23"/>
      <c r="K289" s="45"/>
    </row>
    <row r="290" spans="1:12" s="18" customFormat="1" ht="31.2" x14ac:dyDescent="0.3">
      <c r="A290" s="66" t="s">
        <v>363</v>
      </c>
      <c r="B290" s="7">
        <v>992</v>
      </c>
      <c r="C290" s="10" t="s">
        <v>77</v>
      </c>
      <c r="D290" s="10" t="s">
        <v>6</v>
      </c>
      <c r="E290" s="10" t="s">
        <v>27</v>
      </c>
      <c r="F290" s="52">
        <f>F291</f>
        <v>6343507.4400000004</v>
      </c>
      <c r="G290" s="52">
        <f t="shared" ref="G290:H290" si="104">G291</f>
        <v>4005354.4</v>
      </c>
      <c r="H290" s="52">
        <f t="shared" si="104"/>
        <v>3932376.01</v>
      </c>
      <c r="I290" s="32"/>
      <c r="J290" s="23"/>
      <c r="K290" s="45"/>
    </row>
    <row r="291" spans="1:12" s="18" customFormat="1" ht="46.8" x14ac:dyDescent="0.3">
      <c r="A291" s="66" t="s">
        <v>439</v>
      </c>
      <c r="B291" s="7">
        <v>992</v>
      </c>
      <c r="C291" s="10" t="s">
        <v>77</v>
      </c>
      <c r="D291" s="10" t="s">
        <v>364</v>
      </c>
      <c r="E291" s="10" t="s">
        <v>27</v>
      </c>
      <c r="F291" s="52">
        <f>F292+F294</f>
        <v>6343507.4400000004</v>
      </c>
      <c r="G291" s="52">
        <f t="shared" ref="G291:H291" si="105">G292+G294</f>
        <v>4005354.4</v>
      </c>
      <c r="H291" s="52">
        <f t="shared" si="105"/>
        <v>3932376.01</v>
      </c>
      <c r="I291" s="32"/>
      <c r="J291" s="23"/>
      <c r="K291" s="45"/>
    </row>
    <row r="292" spans="1:12" s="18" customFormat="1" ht="62.4" x14ac:dyDescent="0.3">
      <c r="A292" s="66" t="s">
        <v>247</v>
      </c>
      <c r="B292" s="7">
        <v>992</v>
      </c>
      <c r="C292" s="10" t="s">
        <v>77</v>
      </c>
      <c r="D292" s="10" t="s">
        <v>188</v>
      </c>
      <c r="E292" s="10" t="s">
        <v>27</v>
      </c>
      <c r="F292" s="52">
        <f>F293</f>
        <v>5247568.83</v>
      </c>
      <c r="G292" s="52">
        <f t="shared" ref="G292:H292" si="106">G293</f>
        <v>2992174.17</v>
      </c>
      <c r="H292" s="52">
        <f t="shared" si="106"/>
        <v>2919195.78</v>
      </c>
      <c r="I292" s="32"/>
      <c r="J292" s="23"/>
      <c r="K292" s="45">
        <v>5</v>
      </c>
    </row>
    <row r="293" spans="1:12" s="18" customFormat="1" ht="75.599999999999994" x14ac:dyDescent="0.3">
      <c r="A293" s="7" t="s">
        <v>136</v>
      </c>
      <c r="B293" s="7">
        <v>992</v>
      </c>
      <c r="C293" s="10" t="s">
        <v>77</v>
      </c>
      <c r="D293" s="10" t="s">
        <v>188</v>
      </c>
      <c r="E293" s="10" t="s">
        <v>137</v>
      </c>
      <c r="F293" s="57">
        <v>5247568.83</v>
      </c>
      <c r="G293" s="57">
        <v>2992174.17</v>
      </c>
      <c r="H293" s="57">
        <v>2919195.78</v>
      </c>
      <c r="I293" s="33" t="s">
        <v>539</v>
      </c>
      <c r="J293" s="23" t="s">
        <v>525</v>
      </c>
      <c r="K293" s="46"/>
    </row>
    <row r="294" spans="1:12" s="18" customFormat="1" ht="46.8" x14ac:dyDescent="0.3">
      <c r="A294" s="7" t="s">
        <v>248</v>
      </c>
      <c r="B294" s="7">
        <v>992</v>
      </c>
      <c r="C294" s="10" t="s">
        <v>77</v>
      </c>
      <c r="D294" s="10" t="s">
        <v>188</v>
      </c>
      <c r="E294" s="10" t="s">
        <v>27</v>
      </c>
      <c r="F294" s="58">
        <f>F295</f>
        <v>1095938.6100000001</v>
      </c>
      <c r="G294" s="58">
        <f t="shared" ref="G294:H294" si="107">G295</f>
        <v>1013180.23</v>
      </c>
      <c r="H294" s="58">
        <f t="shared" si="107"/>
        <v>1013180.23</v>
      </c>
      <c r="I294" s="32"/>
      <c r="J294" s="23"/>
      <c r="K294" s="45">
        <v>5</v>
      </c>
    </row>
    <row r="295" spans="1:12" s="18" customFormat="1" ht="75.599999999999994" x14ac:dyDescent="0.3">
      <c r="A295" s="7" t="s">
        <v>136</v>
      </c>
      <c r="B295" s="7">
        <v>992</v>
      </c>
      <c r="C295" s="10" t="s">
        <v>77</v>
      </c>
      <c r="D295" s="10" t="s">
        <v>188</v>
      </c>
      <c r="E295" s="10" t="s">
        <v>137</v>
      </c>
      <c r="F295" s="58">
        <v>1095938.6100000001</v>
      </c>
      <c r="G295" s="52">
        <v>1013180.23</v>
      </c>
      <c r="H295" s="58">
        <v>1013180.23</v>
      </c>
      <c r="I295" s="33" t="s">
        <v>539</v>
      </c>
      <c r="J295" s="23" t="s">
        <v>520</v>
      </c>
      <c r="K295" s="45">
        <v>5</v>
      </c>
      <c r="L295" s="18">
        <v>7</v>
      </c>
    </row>
    <row r="296" spans="1:12" s="18" customFormat="1" ht="62.4" x14ac:dyDescent="0.3">
      <c r="A296" s="98" t="s">
        <v>365</v>
      </c>
      <c r="B296" s="7">
        <v>992</v>
      </c>
      <c r="C296" s="10" t="s">
        <v>77</v>
      </c>
      <c r="D296" s="10" t="s">
        <v>200</v>
      </c>
      <c r="E296" s="10" t="s">
        <v>27</v>
      </c>
      <c r="F296" s="52">
        <f>F297</f>
        <v>45914010.520000003</v>
      </c>
      <c r="G296" s="52">
        <f>G297</f>
        <v>35096214.520000003</v>
      </c>
      <c r="H296" s="52">
        <f t="shared" ref="H296" si="108">H297</f>
        <v>35096214.520000003</v>
      </c>
      <c r="I296" s="32"/>
      <c r="J296" s="23"/>
      <c r="K296" s="45"/>
    </row>
    <row r="297" spans="1:12" s="18" customFormat="1" ht="78" x14ac:dyDescent="0.3">
      <c r="A297" s="66" t="s">
        <v>198</v>
      </c>
      <c r="B297" s="7">
        <v>992</v>
      </c>
      <c r="C297" s="10" t="s">
        <v>77</v>
      </c>
      <c r="D297" s="10" t="s">
        <v>201</v>
      </c>
      <c r="E297" s="10" t="s">
        <v>27</v>
      </c>
      <c r="F297" s="52">
        <f>F298+F300</f>
        <v>45914010.520000003</v>
      </c>
      <c r="G297" s="52">
        <f>G298+G300</f>
        <v>35096214.520000003</v>
      </c>
      <c r="H297" s="52">
        <f t="shared" ref="H297" si="109">H298+H300</f>
        <v>35096214.520000003</v>
      </c>
      <c r="I297" s="32"/>
      <c r="J297" s="23"/>
      <c r="K297" s="45"/>
    </row>
    <row r="298" spans="1:12" s="18" customFormat="1" ht="62.4" x14ac:dyDescent="0.3">
      <c r="A298" s="66" t="s">
        <v>218</v>
      </c>
      <c r="B298" s="7">
        <v>992</v>
      </c>
      <c r="C298" s="10" t="s">
        <v>77</v>
      </c>
      <c r="D298" s="68" t="s">
        <v>234</v>
      </c>
      <c r="E298" s="10" t="s">
        <v>27</v>
      </c>
      <c r="F298" s="58">
        <f>F299</f>
        <v>24585900</v>
      </c>
      <c r="G298" s="58">
        <f t="shared" ref="G298:H298" si="110">G299</f>
        <v>24585900</v>
      </c>
      <c r="H298" s="58">
        <f t="shared" si="110"/>
        <v>24585900</v>
      </c>
      <c r="I298" s="32"/>
      <c r="J298" s="23"/>
      <c r="K298" s="45">
        <v>5</v>
      </c>
    </row>
    <row r="299" spans="1:12" s="18" customFormat="1" ht="45.6" x14ac:dyDescent="0.3">
      <c r="A299" s="10" t="s">
        <v>132</v>
      </c>
      <c r="B299" s="7">
        <v>992</v>
      </c>
      <c r="C299" s="10" t="s">
        <v>77</v>
      </c>
      <c r="D299" s="68" t="s">
        <v>234</v>
      </c>
      <c r="E299" s="10" t="s">
        <v>133</v>
      </c>
      <c r="F299" s="58">
        <v>24585900</v>
      </c>
      <c r="G299" s="58">
        <v>24585900</v>
      </c>
      <c r="H299" s="58">
        <v>24585900</v>
      </c>
      <c r="I299" s="32" t="s">
        <v>521</v>
      </c>
      <c r="J299" s="23" t="s">
        <v>525</v>
      </c>
      <c r="K299" s="46"/>
    </row>
    <row r="300" spans="1:12" s="18" customFormat="1" ht="62.4" x14ac:dyDescent="0.3">
      <c r="A300" s="66" t="s">
        <v>199</v>
      </c>
      <c r="B300" s="7">
        <v>992</v>
      </c>
      <c r="C300" s="10" t="s">
        <v>77</v>
      </c>
      <c r="D300" s="68" t="s">
        <v>490</v>
      </c>
      <c r="E300" s="10" t="s">
        <v>27</v>
      </c>
      <c r="F300" s="58">
        <f>F301</f>
        <v>21328110.52</v>
      </c>
      <c r="G300" s="58">
        <f t="shared" ref="G300:H300" si="111">G301</f>
        <v>10510314.52</v>
      </c>
      <c r="H300" s="58">
        <f t="shared" si="111"/>
        <v>10510314.52</v>
      </c>
      <c r="I300" s="32"/>
      <c r="J300" s="23"/>
      <c r="K300" s="45">
        <v>5</v>
      </c>
    </row>
    <row r="301" spans="1:12" s="18" customFormat="1" ht="45.6" x14ac:dyDescent="0.3">
      <c r="A301" s="10" t="s">
        <v>132</v>
      </c>
      <c r="B301" s="7">
        <v>992</v>
      </c>
      <c r="C301" s="10" t="s">
        <v>77</v>
      </c>
      <c r="D301" s="68" t="s">
        <v>490</v>
      </c>
      <c r="E301" s="10" t="s">
        <v>133</v>
      </c>
      <c r="F301" s="58">
        <v>21328110.52</v>
      </c>
      <c r="G301" s="52">
        <v>10510314.52</v>
      </c>
      <c r="H301" s="58">
        <v>10510314.52</v>
      </c>
      <c r="I301" s="32" t="s">
        <v>521</v>
      </c>
      <c r="J301" s="23" t="s">
        <v>525</v>
      </c>
      <c r="K301" s="46"/>
    </row>
    <row r="302" spans="1:12" s="18" customFormat="1" ht="15.6" x14ac:dyDescent="0.3">
      <c r="A302" s="7" t="s">
        <v>114</v>
      </c>
      <c r="B302" s="7">
        <v>992</v>
      </c>
      <c r="C302" s="10" t="s">
        <v>115</v>
      </c>
      <c r="D302" s="10" t="s">
        <v>154</v>
      </c>
      <c r="E302" s="10" t="s">
        <v>27</v>
      </c>
      <c r="F302" s="52">
        <f>F303+F313</f>
        <v>2280919.08</v>
      </c>
      <c r="G302" s="52">
        <f>G303+G313</f>
        <v>1980919.08</v>
      </c>
      <c r="H302" s="52">
        <f>H303+H313</f>
        <v>1980919.08</v>
      </c>
      <c r="I302" s="32"/>
      <c r="J302" s="23"/>
      <c r="K302" s="45"/>
    </row>
    <row r="303" spans="1:12" s="18" customFormat="1" ht="46.8" x14ac:dyDescent="0.3">
      <c r="A303" s="66" t="s">
        <v>314</v>
      </c>
      <c r="B303" s="7">
        <v>992</v>
      </c>
      <c r="C303" s="82" t="s">
        <v>115</v>
      </c>
      <c r="D303" s="82" t="s">
        <v>5</v>
      </c>
      <c r="E303" s="82" t="s">
        <v>27</v>
      </c>
      <c r="F303" s="52">
        <f t="shared" ref="F303:H303" si="112">F304</f>
        <v>1000000</v>
      </c>
      <c r="G303" s="52">
        <f>G304</f>
        <v>700000</v>
      </c>
      <c r="H303" s="52">
        <f t="shared" si="112"/>
        <v>700000</v>
      </c>
      <c r="I303" s="23"/>
      <c r="J303" s="23"/>
      <c r="K303" s="45"/>
    </row>
    <row r="304" spans="1:12" s="18" customFormat="1" ht="15.6" x14ac:dyDescent="0.3">
      <c r="A304" s="66" t="s">
        <v>7</v>
      </c>
      <c r="B304" s="7">
        <v>992</v>
      </c>
      <c r="C304" s="10" t="s">
        <v>115</v>
      </c>
      <c r="D304" s="10" t="s">
        <v>366</v>
      </c>
      <c r="E304" s="10" t="s">
        <v>27</v>
      </c>
      <c r="F304" s="58">
        <f>F305+F310</f>
        <v>1000000</v>
      </c>
      <c r="G304" s="58">
        <f t="shared" ref="G304:H304" si="113">G305+G310</f>
        <v>700000</v>
      </c>
      <c r="H304" s="58">
        <f t="shared" si="113"/>
        <v>700000</v>
      </c>
      <c r="I304" s="32"/>
      <c r="J304" s="23"/>
      <c r="K304" s="45"/>
    </row>
    <row r="305" spans="1:11" s="18" customFormat="1" ht="78" x14ac:dyDescent="0.3">
      <c r="A305" s="67" t="s">
        <v>367</v>
      </c>
      <c r="B305" s="7">
        <v>992</v>
      </c>
      <c r="C305" s="10" t="s">
        <v>115</v>
      </c>
      <c r="D305" s="68" t="s">
        <v>449</v>
      </c>
      <c r="E305" s="10" t="s">
        <v>27</v>
      </c>
      <c r="F305" s="58">
        <f>F308+F306</f>
        <v>950000</v>
      </c>
      <c r="G305" s="58">
        <f>G308+G306</f>
        <v>650000</v>
      </c>
      <c r="H305" s="58">
        <f>H308+H306</f>
        <v>650000</v>
      </c>
      <c r="I305" s="32"/>
      <c r="J305" s="23"/>
      <c r="K305" s="45"/>
    </row>
    <row r="306" spans="1:11" s="18" customFormat="1" ht="62.4" x14ac:dyDescent="0.3">
      <c r="A306" s="67" t="s">
        <v>451</v>
      </c>
      <c r="B306" s="7">
        <v>992</v>
      </c>
      <c r="C306" s="10" t="s">
        <v>115</v>
      </c>
      <c r="D306" s="68" t="s">
        <v>452</v>
      </c>
      <c r="E306" s="10" t="s">
        <v>27</v>
      </c>
      <c r="F306" s="58">
        <f>F307</f>
        <v>450000</v>
      </c>
      <c r="G306" s="58">
        <f t="shared" ref="G306" si="114">G307</f>
        <v>450000</v>
      </c>
      <c r="H306" s="58">
        <f t="shared" ref="H306" si="115">H307</f>
        <v>450000</v>
      </c>
      <c r="I306" s="32"/>
      <c r="J306" s="23"/>
      <c r="K306" s="45">
        <v>5</v>
      </c>
    </row>
    <row r="307" spans="1:11" s="18" customFormat="1" ht="75.599999999999994" x14ac:dyDescent="0.3">
      <c r="A307" s="54" t="s">
        <v>125</v>
      </c>
      <c r="B307" s="7">
        <v>992</v>
      </c>
      <c r="C307" s="10" t="s">
        <v>115</v>
      </c>
      <c r="D307" s="68" t="s">
        <v>452</v>
      </c>
      <c r="E307" s="10" t="s">
        <v>126</v>
      </c>
      <c r="F307" s="58">
        <v>450000</v>
      </c>
      <c r="G307" s="58">
        <v>450000</v>
      </c>
      <c r="H307" s="58">
        <v>450000</v>
      </c>
      <c r="I307" s="33" t="s">
        <v>539</v>
      </c>
      <c r="J307" s="23" t="s">
        <v>520</v>
      </c>
      <c r="K307" s="45">
        <v>5</v>
      </c>
    </row>
    <row r="308" spans="1:11" s="18" customFormat="1" ht="46.8" x14ac:dyDescent="0.3">
      <c r="A308" s="67" t="s">
        <v>450</v>
      </c>
      <c r="B308" s="7">
        <v>992</v>
      </c>
      <c r="C308" s="10" t="s">
        <v>115</v>
      </c>
      <c r="D308" s="68" t="s">
        <v>447</v>
      </c>
      <c r="E308" s="10" t="s">
        <v>27</v>
      </c>
      <c r="F308" s="58">
        <f>F309</f>
        <v>500000</v>
      </c>
      <c r="G308" s="58">
        <f t="shared" ref="G308:H308" si="116">G309</f>
        <v>200000</v>
      </c>
      <c r="H308" s="58">
        <f t="shared" si="116"/>
        <v>200000</v>
      </c>
      <c r="I308" s="32"/>
      <c r="J308" s="23"/>
      <c r="K308" s="45">
        <v>5</v>
      </c>
    </row>
    <row r="309" spans="1:11" s="18" customFormat="1" ht="75.599999999999994" x14ac:dyDescent="0.3">
      <c r="A309" s="54" t="s">
        <v>125</v>
      </c>
      <c r="B309" s="7">
        <v>992</v>
      </c>
      <c r="C309" s="10" t="s">
        <v>115</v>
      </c>
      <c r="D309" s="68" t="s">
        <v>447</v>
      </c>
      <c r="E309" s="10" t="s">
        <v>126</v>
      </c>
      <c r="F309" s="58">
        <v>500000</v>
      </c>
      <c r="G309" s="58">
        <v>200000</v>
      </c>
      <c r="H309" s="58">
        <v>200000</v>
      </c>
      <c r="I309" s="33" t="s">
        <v>539</v>
      </c>
      <c r="J309" s="23" t="s">
        <v>520</v>
      </c>
      <c r="K309" s="45">
        <v>5</v>
      </c>
    </row>
    <row r="310" spans="1:11" s="18" customFormat="1" ht="46.8" x14ac:dyDescent="0.3">
      <c r="A310" s="67" t="s">
        <v>483</v>
      </c>
      <c r="B310" s="7">
        <v>992</v>
      </c>
      <c r="C310" s="10" t="s">
        <v>115</v>
      </c>
      <c r="D310" s="68" t="s">
        <v>482</v>
      </c>
      <c r="E310" s="10" t="s">
        <v>27</v>
      </c>
      <c r="F310" s="58">
        <f>F311</f>
        <v>50000</v>
      </c>
      <c r="G310" s="58">
        <f t="shared" ref="G310:H310" si="117">G311</f>
        <v>50000</v>
      </c>
      <c r="H310" s="58">
        <f t="shared" si="117"/>
        <v>50000</v>
      </c>
      <c r="I310" s="32"/>
      <c r="J310" s="23"/>
      <c r="K310" s="45"/>
    </row>
    <row r="311" spans="1:11" s="18" customFormat="1" ht="31.2" x14ac:dyDescent="0.3">
      <c r="A311" s="67" t="s">
        <v>485</v>
      </c>
      <c r="B311" s="7">
        <v>992</v>
      </c>
      <c r="C311" s="10" t="s">
        <v>115</v>
      </c>
      <c r="D311" s="68" t="s">
        <v>484</v>
      </c>
      <c r="E311" s="10" t="s">
        <v>27</v>
      </c>
      <c r="F311" s="58">
        <f>F312</f>
        <v>50000</v>
      </c>
      <c r="G311" s="58">
        <f t="shared" ref="G311:H311" si="118">G312</f>
        <v>50000</v>
      </c>
      <c r="H311" s="58">
        <f t="shared" si="118"/>
        <v>50000</v>
      </c>
      <c r="I311" s="32"/>
      <c r="J311" s="23"/>
      <c r="K311" s="45">
        <v>5</v>
      </c>
    </row>
    <row r="312" spans="1:11" s="18" customFormat="1" ht="75.599999999999994" x14ac:dyDescent="0.3">
      <c r="A312" s="54" t="s">
        <v>125</v>
      </c>
      <c r="B312" s="7">
        <v>992</v>
      </c>
      <c r="C312" s="10" t="s">
        <v>115</v>
      </c>
      <c r="D312" s="68" t="s">
        <v>484</v>
      </c>
      <c r="E312" s="10" t="s">
        <v>126</v>
      </c>
      <c r="F312" s="58">
        <v>50000</v>
      </c>
      <c r="G312" s="58">
        <v>50000</v>
      </c>
      <c r="H312" s="58">
        <v>50000</v>
      </c>
      <c r="I312" s="33" t="s">
        <v>539</v>
      </c>
      <c r="J312" s="23" t="s">
        <v>520</v>
      </c>
      <c r="K312" s="45">
        <v>5</v>
      </c>
    </row>
    <row r="313" spans="1:11" s="18" customFormat="1" ht="78" x14ac:dyDescent="0.3">
      <c r="A313" s="66" t="s">
        <v>368</v>
      </c>
      <c r="B313" s="7">
        <v>992</v>
      </c>
      <c r="C313" s="10" t="s">
        <v>115</v>
      </c>
      <c r="D313" s="10" t="s">
        <v>170</v>
      </c>
      <c r="E313" s="10" t="s">
        <v>27</v>
      </c>
      <c r="F313" s="52">
        <f t="shared" ref="F313:H314" si="119">F314</f>
        <v>1280919.08</v>
      </c>
      <c r="G313" s="52">
        <f>G314</f>
        <v>1280919.08</v>
      </c>
      <c r="H313" s="52">
        <f t="shared" si="119"/>
        <v>1280919.08</v>
      </c>
      <c r="I313" s="32"/>
      <c r="J313" s="23"/>
      <c r="K313" s="45"/>
    </row>
    <row r="314" spans="1:11" s="18" customFormat="1" ht="78" x14ac:dyDescent="0.3">
      <c r="A314" s="66" t="s">
        <v>198</v>
      </c>
      <c r="B314" s="7">
        <v>992</v>
      </c>
      <c r="C314" s="10" t="s">
        <v>115</v>
      </c>
      <c r="D314" s="10" t="s">
        <v>200</v>
      </c>
      <c r="E314" s="10" t="s">
        <v>27</v>
      </c>
      <c r="F314" s="52">
        <f t="shared" si="119"/>
        <v>1280919.08</v>
      </c>
      <c r="G314" s="52">
        <f>G315</f>
        <v>1280919.08</v>
      </c>
      <c r="H314" s="52">
        <f t="shared" si="119"/>
        <v>1280919.08</v>
      </c>
      <c r="I314" s="32"/>
      <c r="J314" s="23"/>
      <c r="K314" s="45"/>
    </row>
    <row r="315" spans="1:11" s="18" customFormat="1" ht="109.2" x14ac:dyDescent="0.3">
      <c r="A315" s="66" t="s">
        <v>510</v>
      </c>
      <c r="B315" s="7">
        <v>992</v>
      </c>
      <c r="C315" s="10" t="s">
        <v>115</v>
      </c>
      <c r="D315" s="68" t="s">
        <v>490</v>
      </c>
      <c r="E315" s="10" t="s">
        <v>27</v>
      </c>
      <c r="F315" s="52">
        <f>F316+F317</f>
        <v>1280919.08</v>
      </c>
      <c r="G315" s="52">
        <f t="shared" ref="G315:H315" si="120">G316+G317</f>
        <v>1280919.08</v>
      </c>
      <c r="H315" s="52">
        <f t="shared" si="120"/>
        <v>1280919.08</v>
      </c>
      <c r="I315" s="32"/>
      <c r="J315" s="23"/>
      <c r="K315" s="45">
        <v>5</v>
      </c>
    </row>
    <row r="316" spans="1:11" s="18" customFormat="1" ht="45.6" x14ac:dyDescent="0.3">
      <c r="A316" s="7" t="s">
        <v>127</v>
      </c>
      <c r="B316" s="7">
        <v>992</v>
      </c>
      <c r="C316" s="10" t="s">
        <v>115</v>
      </c>
      <c r="D316" s="68" t="s">
        <v>490</v>
      </c>
      <c r="E316" s="10" t="s">
        <v>128</v>
      </c>
      <c r="F316" s="58">
        <v>972261.15</v>
      </c>
      <c r="G316" s="52">
        <v>972261.15</v>
      </c>
      <c r="H316" s="58">
        <v>972261.15</v>
      </c>
      <c r="I316" s="32" t="s">
        <v>521</v>
      </c>
      <c r="J316" s="23" t="s">
        <v>525</v>
      </c>
      <c r="K316" s="46"/>
    </row>
    <row r="317" spans="1:11" s="18" customFormat="1" ht="45.6" x14ac:dyDescent="0.3">
      <c r="A317" s="54" t="s">
        <v>125</v>
      </c>
      <c r="B317" s="7">
        <v>992</v>
      </c>
      <c r="C317" s="10" t="s">
        <v>115</v>
      </c>
      <c r="D317" s="68" t="s">
        <v>490</v>
      </c>
      <c r="E317" s="10" t="s">
        <v>126</v>
      </c>
      <c r="F317" s="58">
        <v>308657.93</v>
      </c>
      <c r="G317" s="52">
        <v>308657.93</v>
      </c>
      <c r="H317" s="58">
        <v>308657.93</v>
      </c>
      <c r="I317" s="32" t="s">
        <v>521</v>
      </c>
      <c r="J317" s="23" t="s">
        <v>525</v>
      </c>
      <c r="K317" s="46"/>
    </row>
    <row r="318" spans="1:11" s="18" customFormat="1" ht="15.6" x14ac:dyDescent="0.3">
      <c r="A318" s="13" t="s">
        <v>44</v>
      </c>
      <c r="B318" s="13">
        <v>992</v>
      </c>
      <c r="C318" s="14" t="s">
        <v>53</v>
      </c>
      <c r="D318" s="14" t="s">
        <v>154</v>
      </c>
      <c r="E318" s="14" t="s">
        <v>27</v>
      </c>
      <c r="F318" s="17">
        <f>F319</f>
        <v>24724152.449999999</v>
      </c>
      <c r="G318" s="17">
        <f t="shared" ref="G318:H320" si="121">G319</f>
        <v>26621009.93</v>
      </c>
      <c r="H318" s="17">
        <f t="shared" si="121"/>
        <v>17430120.890000001</v>
      </c>
      <c r="I318" s="32"/>
      <c r="J318" s="23"/>
      <c r="K318" s="45"/>
    </row>
    <row r="319" spans="1:11" s="18" customFormat="1" ht="15.6" x14ac:dyDescent="0.3">
      <c r="A319" s="7" t="s">
        <v>196</v>
      </c>
      <c r="B319" s="7">
        <v>992</v>
      </c>
      <c r="C319" s="83" t="s">
        <v>197</v>
      </c>
      <c r="D319" s="83" t="s">
        <v>154</v>
      </c>
      <c r="E319" s="83" t="s">
        <v>27</v>
      </c>
      <c r="F319" s="52">
        <f>F320</f>
        <v>24724152.449999999</v>
      </c>
      <c r="G319" s="52">
        <f t="shared" si="121"/>
        <v>26621009.93</v>
      </c>
      <c r="H319" s="52">
        <f t="shared" si="121"/>
        <v>17430120.890000001</v>
      </c>
      <c r="I319" s="32"/>
      <c r="J319" s="23"/>
      <c r="K319" s="45"/>
    </row>
    <row r="320" spans="1:11" s="18" customFormat="1" ht="46.8" x14ac:dyDescent="0.3">
      <c r="A320" s="53" t="s">
        <v>369</v>
      </c>
      <c r="B320" s="7">
        <v>992</v>
      </c>
      <c r="C320" s="10" t="s">
        <v>197</v>
      </c>
      <c r="D320" s="10" t="s">
        <v>8</v>
      </c>
      <c r="E320" s="10" t="s">
        <v>27</v>
      </c>
      <c r="F320" s="52">
        <f>F321</f>
        <v>24724152.449999999</v>
      </c>
      <c r="G320" s="52">
        <f t="shared" si="121"/>
        <v>26621009.93</v>
      </c>
      <c r="H320" s="52">
        <f t="shared" si="121"/>
        <v>17430120.890000001</v>
      </c>
      <c r="I320" s="32"/>
      <c r="J320" s="23"/>
      <c r="K320" s="45"/>
    </row>
    <row r="321" spans="1:12" s="18" customFormat="1" ht="46.8" x14ac:dyDescent="0.3">
      <c r="A321" s="53" t="s">
        <v>370</v>
      </c>
      <c r="B321" s="7">
        <v>992</v>
      </c>
      <c r="C321" s="10" t="s">
        <v>197</v>
      </c>
      <c r="D321" s="10" t="s">
        <v>9</v>
      </c>
      <c r="E321" s="10" t="s">
        <v>27</v>
      </c>
      <c r="F321" s="52">
        <f>F322+F337</f>
        <v>24724152.449999999</v>
      </c>
      <c r="G321" s="52">
        <f t="shared" ref="G321:H321" si="122">G322+G337</f>
        <v>26621009.93</v>
      </c>
      <c r="H321" s="52">
        <f t="shared" si="122"/>
        <v>17430120.890000001</v>
      </c>
      <c r="I321" s="32"/>
      <c r="J321" s="23"/>
      <c r="K321" s="45"/>
    </row>
    <row r="322" spans="1:12" s="18" customFormat="1" ht="46.8" x14ac:dyDescent="0.3">
      <c r="A322" s="53" t="s">
        <v>514</v>
      </c>
      <c r="B322" s="7">
        <v>992</v>
      </c>
      <c r="C322" s="83" t="s">
        <v>197</v>
      </c>
      <c r="D322" s="10" t="s">
        <v>374</v>
      </c>
      <c r="E322" s="10" t="s">
        <v>27</v>
      </c>
      <c r="F322" s="52">
        <f>F325+F323+F327+F329+F331+F333+F335</f>
        <v>23488722.449999999</v>
      </c>
      <c r="G322" s="52">
        <f t="shared" ref="G322:H322" si="123">G325+G323+G327+G329+G331+G333+G335</f>
        <v>25429749.93</v>
      </c>
      <c r="H322" s="52">
        <f t="shared" si="123"/>
        <v>17430120.890000001</v>
      </c>
      <c r="I322" s="32"/>
      <c r="J322" s="23"/>
      <c r="K322" s="45"/>
    </row>
    <row r="323" spans="1:12" s="15" customFormat="1" ht="93.6" x14ac:dyDescent="0.25">
      <c r="A323" s="10" t="s">
        <v>117</v>
      </c>
      <c r="B323" s="7">
        <v>992</v>
      </c>
      <c r="C323" s="83" t="s">
        <v>197</v>
      </c>
      <c r="D323" s="83" t="s">
        <v>373</v>
      </c>
      <c r="E323" s="83" t="s">
        <v>27</v>
      </c>
      <c r="F323" s="58">
        <f>F324</f>
        <v>3500000</v>
      </c>
      <c r="G323" s="58">
        <f t="shared" ref="G323:H323" si="124">G324</f>
        <v>4000000</v>
      </c>
      <c r="H323" s="58">
        <f t="shared" si="124"/>
        <v>1000000</v>
      </c>
      <c r="I323" s="32"/>
      <c r="J323" s="23"/>
      <c r="K323" s="46">
        <v>5</v>
      </c>
    </row>
    <row r="324" spans="1:12" s="15" customFormat="1" ht="75" x14ac:dyDescent="0.25">
      <c r="A324" s="54" t="s">
        <v>125</v>
      </c>
      <c r="B324" s="7">
        <v>992</v>
      </c>
      <c r="C324" s="83" t="s">
        <v>197</v>
      </c>
      <c r="D324" s="83" t="s">
        <v>373</v>
      </c>
      <c r="E324" s="83" t="s">
        <v>126</v>
      </c>
      <c r="F324" s="58">
        <v>3500000</v>
      </c>
      <c r="G324" s="58">
        <v>4000000</v>
      </c>
      <c r="H324" s="58">
        <f>2000000-1000000</f>
        <v>1000000</v>
      </c>
      <c r="I324" s="33" t="s">
        <v>539</v>
      </c>
      <c r="J324" s="23" t="s">
        <v>520</v>
      </c>
      <c r="K324" s="46">
        <v>5</v>
      </c>
    </row>
    <row r="325" spans="1:12" s="15" customFormat="1" ht="46.8" x14ac:dyDescent="0.25">
      <c r="A325" s="10" t="s">
        <v>118</v>
      </c>
      <c r="B325" s="7">
        <v>992</v>
      </c>
      <c r="C325" s="83" t="s">
        <v>197</v>
      </c>
      <c r="D325" s="83" t="s">
        <v>372</v>
      </c>
      <c r="E325" s="83" t="s">
        <v>27</v>
      </c>
      <c r="F325" s="58">
        <f>F326</f>
        <v>2515800</v>
      </c>
      <c r="G325" s="58">
        <f t="shared" ref="G325:H325" si="125">G326</f>
        <v>2515800</v>
      </c>
      <c r="H325" s="58">
        <f t="shared" si="125"/>
        <v>515800</v>
      </c>
      <c r="I325" s="32"/>
      <c r="J325" s="23"/>
      <c r="K325" s="46">
        <v>5</v>
      </c>
    </row>
    <row r="326" spans="1:12" s="15" customFormat="1" ht="75" x14ac:dyDescent="0.25">
      <c r="A326" s="7" t="s">
        <v>125</v>
      </c>
      <c r="B326" s="7">
        <v>992</v>
      </c>
      <c r="C326" s="83" t="s">
        <v>197</v>
      </c>
      <c r="D326" s="83" t="s">
        <v>372</v>
      </c>
      <c r="E326" s="83" t="s">
        <v>126</v>
      </c>
      <c r="F326" s="58">
        <v>2515800</v>
      </c>
      <c r="G326" s="58">
        <v>2515800</v>
      </c>
      <c r="H326" s="58">
        <f>2515800-2000000</f>
        <v>515800</v>
      </c>
      <c r="I326" s="33" t="s">
        <v>539</v>
      </c>
      <c r="J326" s="23" t="s">
        <v>520</v>
      </c>
      <c r="K326" s="46">
        <v>5</v>
      </c>
    </row>
    <row r="327" spans="1:12" s="18" customFormat="1" ht="46.8" x14ac:dyDescent="0.3">
      <c r="A327" s="7" t="s">
        <v>151</v>
      </c>
      <c r="B327" s="7">
        <v>992</v>
      </c>
      <c r="C327" s="83" t="s">
        <v>197</v>
      </c>
      <c r="D327" s="83" t="s">
        <v>375</v>
      </c>
      <c r="E327" s="83" t="s">
        <v>27</v>
      </c>
      <c r="F327" s="58">
        <f>F328</f>
        <v>15642170</v>
      </c>
      <c r="G327" s="58">
        <f t="shared" ref="G327:H327" si="126">G328</f>
        <v>18505565.449999999</v>
      </c>
      <c r="H327" s="58">
        <f t="shared" si="126"/>
        <v>15505565.449999999</v>
      </c>
      <c r="I327" s="32"/>
      <c r="J327" s="23"/>
      <c r="K327" s="45">
        <v>5</v>
      </c>
    </row>
    <row r="328" spans="1:12" s="18" customFormat="1" ht="15.6" x14ac:dyDescent="0.3">
      <c r="A328" s="7" t="s">
        <v>152</v>
      </c>
      <c r="B328" s="7">
        <v>992</v>
      </c>
      <c r="C328" s="83" t="s">
        <v>197</v>
      </c>
      <c r="D328" s="83" t="s">
        <v>375</v>
      </c>
      <c r="E328" s="83" t="s">
        <v>153</v>
      </c>
      <c r="F328" s="58">
        <f>17505565.45-1863395.45</f>
        <v>15642170</v>
      </c>
      <c r="G328" s="52">
        <v>18505565.449999999</v>
      </c>
      <c r="H328" s="52">
        <f>16505565.45-1000000</f>
        <v>15505565.449999999</v>
      </c>
      <c r="I328" s="32" t="s">
        <v>538</v>
      </c>
      <c r="J328" s="23" t="s">
        <v>520</v>
      </c>
      <c r="K328" s="45">
        <v>5</v>
      </c>
    </row>
    <row r="329" spans="1:12" s="18" customFormat="1" ht="46.8" x14ac:dyDescent="0.3">
      <c r="A329" s="66" t="s">
        <v>237</v>
      </c>
      <c r="B329" s="7">
        <v>992</v>
      </c>
      <c r="C329" s="83" t="s">
        <v>197</v>
      </c>
      <c r="D329" s="71" t="s">
        <v>371</v>
      </c>
      <c r="E329" s="83" t="s">
        <v>27</v>
      </c>
      <c r="F329" s="52">
        <f>F330</f>
        <v>276214.83</v>
      </c>
      <c r="G329" s="52">
        <f t="shared" ref="G329:H329" si="127">G330</f>
        <v>387965.26</v>
      </c>
      <c r="H329" s="52">
        <f t="shared" si="127"/>
        <v>388317.67</v>
      </c>
      <c r="I329" s="32"/>
      <c r="J329" s="23"/>
      <c r="K329" s="45">
        <v>5</v>
      </c>
    </row>
    <row r="330" spans="1:12" s="18" customFormat="1" ht="75.599999999999994" x14ac:dyDescent="0.3">
      <c r="A330" s="54" t="s">
        <v>125</v>
      </c>
      <c r="B330" s="7">
        <v>992</v>
      </c>
      <c r="C330" s="83" t="s">
        <v>197</v>
      </c>
      <c r="D330" s="71" t="s">
        <v>371</v>
      </c>
      <c r="E330" s="83" t="s">
        <v>126</v>
      </c>
      <c r="F330" s="87">
        <v>276214.83</v>
      </c>
      <c r="G330" s="87">
        <v>387965.26</v>
      </c>
      <c r="H330" s="87">
        <v>388317.67</v>
      </c>
      <c r="I330" s="33" t="s">
        <v>539</v>
      </c>
      <c r="J330" s="23" t="s">
        <v>525</v>
      </c>
      <c r="K330" s="46"/>
    </row>
    <row r="331" spans="1:12" s="18" customFormat="1" ht="46.8" x14ac:dyDescent="0.3">
      <c r="A331" s="66" t="s">
        <v>249</v>
      </c>
      <c r="B331" s="7">
        <v>992</v>
      </c>
      <c r="C331" s="83" t="s">
        <v>197</v>
      </c>
      <c r="D331" s="71" t="s">
        <v>371</v>
      </c>
      <c r="E331" s="83" t="s">
        <v>27</v>
      </c>
      <c r="F331" s="52">
        <f>F332</f>
        <v>14537.62</v>
      </c>
      <c r="G331" s="52">
        <f t="shared" ref="G331:H331" si="128">G332</f>
        <v>20419.22</v>
      </c>
      <c r="H331" s="52">
        <f t="shared" si="128"/>
        <v>20437.77</v>
      </c>
      <c r="I331" s="32"/>
      <c r="J331" s="23"/>
      <c r="K331" s="45">
        <v>5</v>
      </c>
    </row>
    <row r="332" spans="1:12" s="18" customFormat="1" ht="75.599999999999994" x14ac:dyDescent="0.3">
      <c r="A332" s="54" t="s">
        <v>125</v>
      </c>
      <c r="B332" s="7">
        <v>992</v>
      </c>
      <c r="C332" s="83" t="s">
        <v>197</v>
      </c>
      <c r="D332" s="71" t="s">
        <v>371</v>
      </c>
      <c r="E332" s="83" t="s">
        <v>126</v>
      </c>
      <c r="F332" s="52">
        <v>14537.62</v>
      </c>
      <c r="G332" s="58">
        <v>20419.22</v>
      </c>
      <c r="H332" s="58">
        <v>20437.77</v>
      </c>
      <c r="I332" s="33" t="s">
        <v>539</v>
      </c>
      <c r="J332" s="23" t="s">
        <v>520</v>
      </c>
      <c r="K332" s="45">
        <v>5</v>
      </c>
      <c r="L332" s="18">
        <v>7</v>
      </c>
    </row>
    <row r="333" spans="1:12" s="18" customFormat="1" ht="75" customHeight="1" x14ac:dyDescent="0.3">
      <c r="A333" s="66" t="s">
        <v>540</v>
      </c>
      <c r="B333" s="7">
        <v>992</v>
      </c>
      <c r="C333" s="83" t="s">
        <v>197</v>
      </c>
      <c r="D333" s="71" t="s">
        <v>541</v>
      </c>
      <c r="E333" s="83" t="s">
        <v>27</v>
      </c>
      <c r="F333" s="52">
        <f>F334</f>
        <v>1463000</v>
      </c>
      <c r="G333" s="52">
        <f t="shared" ref="G333:H333" si="129">G334</f>
        <v>0</v>
      </c>
      <c r="H333" s="52">
        <f t="shared" si="129"/>
        <v>0</v>
      </c>
      <c r="I333" s="32"/>
      <c r="J333" s="23"/>
      <c r="K333" s="45">
        <v>5</v>
      </c>
    </row>
    <row r="334" spans="1:12" s="18" customFormat="1" ht="75.599999999999994" x14ac:dyDescent="0.3">
      <c r="A334" s="54" t="s">
        <v>125</v>
      </c>
      <c r="B334" s="7">
        <v>992</v>
      </c>
      <c r="C334" s="83" t="s">
        <v>197</v>
      </c>
      <c r="D334" s="71" t="s">
        <v>541</v>
      </c>
      <c r="E334" s="83" t="s">
        <v>126</v>
      </c>
      <c r="F334" s="87">
        <v>1463000</v>
      </c>
      <c r="G334" s="87">
        <v>0</v>
      </c>
      <c r="H334" s="87">
        <v>0</v>
      </c>
      <c r="I334" s="33" t="s">
        <v>539</v>
      </c>
      <c r="J334" s="23" t="s">
        <v>525</v>
      </c>
      <c r="K334" s="46"/>
    </row>
    <row r="335" spans="1:12" s="18" customFormat="1" ht="62.4" x14ac:dyDescent="0.3">
      <c r="A335" s="66" t="s">
        <v>599</v>
      </c>
      <c r="B335" s="7">
        <v>992</v>
      </c>
      <c r="C335" s="83" t="s">
        <v>197</v>
      </c>
      <c r="D335" s="71" t="s">
        <v>541</v>
      </c>
      <c r="E335" s="83" t="s">
        <v>27</v>
      </c>
      <c r="F335" s="52">
        <f>F336</f>
        <v>77000</v>
      </c>
      <c r="G335" s="52">
        <f t="shared" ref="G335:H335" si="130">G336</f>
        <v>0</v>
      </c>
      <c r="H335" s="52">
        <f t="shared" si="130"/>
        <v>0</v>
      </c>
      <c r="I335" s="32"/>
      <c r="J335" s="23"/>
      <c r="K335" s="45">
        <v>5</v>
      </c>
    </row>
    <row r="336" spans="1:12" s="18" customFormat="1" ht="75.599999999999994" x14ac:dyDescent="0.3">
      <c r="A336" s="54" t="s">
        <v>125</v>
      </c>
      <c r="B336" s="7">
        <v>992</v>
      </c>
      <c r="C336" s="83" t="s">
        <v>197</v>
      </c>
      <c r="D336" s="71" t="s">
        <v>541</v>
      </c>
      <c r="E336" s="83" t="s">
        <v>126</v>
      </c>
      <c r="F336" s="52">
        <v>77000</v>
      </c>
      <c r="G336" s="58">
        <v>0</v>
      </c>
      <c r="H336" s="58">
        <v>0</v>
      </c>
      <c r="I336" s="33" t="s">
        <v>539</v>
      </c>
      <c r="J336" s="23" t="s">
        <v>520</v>
      </c>
      <c r="K336" s="45">
        <v>5</v>
      </c>
      <c r="L336" s="18">
        <v>7</v>
      </c>
    </row>
    <row r="337" spans="1:12" s="18" customFormat="1" ht="109.2" x14ac:dyDescent="0.3">
      <c r="A337" s="53" t="s">
        <v>513</v>
      </c>
      <c r="B337" s="7">
        <v>992</v>
      </c>
      <c r="C337" s="83" t="s">
        <v>197</v>
      </c>
      <c r="D337" s="10" t="s">
        <v>512</v>
      </c>
      <c r="E337" s="10" t="s">
        <v>27</v>
      </c>
      <c r="F337" s="52">
        <f>F338</f>
        <v>1235430</v>
      </c>
      <c r="G337" s="52">
        <f t="shared" ref="G337:H337" si="131">G338</f>
        <v>1191260</v>
      </c>
      <c r="H337" s="52">
        <f t="shared" si="131"/>
        <v>0</v>
      </c>
      <c r="I337" s="32"/>
      <c r="J337" s="23"/>
      <c r="K337" s="45"/>
    </row>
    <row r="338" spans="1:12" s="15" customFormat="1" ht="93.6" x14ac:dyDescent="0.25">
      <c r="A338" s="10" t="s">
        <v>515</v>
      </c>
      <c r="B338" s="7">
        <v>992</v>
      </c>
      <c r="C338" s="83" t="s">
        <v>197</v>
      </c>
      <c r="D338" s="10" t="s">
        <v>511</v>
      </c>
      <c r="E338" s="83" t="s">
        <v>27</v>
      </c>
      <c r="F338" s="58">
        <f>F339</f>
        <v>1235430</v>
      </c>
      <c r="G338" s="58">
        <f t="shared" ref="G338:H338" si="132">G339</f>
        <v>1191260</v>
      </c>
      <c r="H338" s="58">
        <f t="shared" si="132"/>
        <v>0</v>
      </c>
      <c r="I338" s="32"/>
      <c r="J338" s="23"/>
      <c r="K338" s="46">
        <v>5</v>
      </c>
    </row>
    <row r="339" spans="1:12" s="15" customFormat="1" ht="75" x14ac:dyDescent="0.25">
      <c r="A339" s="54" t="s">
        <v>132</v>
      </c>
      <c r="B339" s="7">
        <v>992</v>
      </c>
      <c r="C339" s="83" t="s">
        <v>197</v>
      </c>
      <c r="D339" s="10" t="s">
        <v>511</v>
      </c>
      <c r="E339" s="83" t="s">
        <v>133</v>
      </c>
      <c r="F339" s="58">
        <v>1235430</v>
      </c>
      <c r="G339" s="58">
        <v>1191260</v>
      </c>
      <c r="H339" s="58">
        <v>0</v>
      </c>
      <c r="I339" s="33" t="s">
        <v>539</v>
      </c>
      <c r="J339" s="23" t="s">
        <v>520</v>
      </c>
      <c r="K339" s="46">
        <v>5</v>
      </c>
      <c r="L339" s="15">
        <v>7</v>
      </c>
    </row>
    <row r="340" spans="1:12" s="15" customFormat="1" ht="15.6" x14ac:dyDescent="0.25">
      <c r="A340" s="13" t="s">
        <v>79</v>
      </c>
      <c r="B340" s="13">
        <v>992</v>
      </c>
      <c r="C340" s="14" t="s">
        <v>80</v>
      </c>
      <c r="D340" s="13" t="s">
        <v>154</v>
      </c>
      <c r="E340" s="14" t="s">
        <v>27</v>
      </c>
      <c r="F340" s="94">
        <f>F341</f>
        <v>6549962.5</v>
      </c>
      <c r="G340" s="94">
        <f t="shared" ref="G340:H342" si="133">G341</f>
        <v>6549962.5</v>
      </c>
      <c r="H340" s="94">
        <f t="shared" si="133"/>
        <v>6549962.5</v>
      </c>
      <c r="I340" s="32"/>
      <c r="J340" s="23"/>
      <c r="K340" s="46"/>
    </row>
    <row r="341" spans="1:12" s="15" customFormat="1" ht="15.6" x14ac:dyDescent="0.25">
      <c r="A341" s="7" t="s">
        <v>81</v>
      </c>
      <c r="B341" s="7">
        <v>992</v>
      </c>
      <c r="C341" s="10" t="s">
        <v>82</v>
      </c>
      <c r="D341" s="7" t="s">
        <v>154</v>
      </c>
      <c r="E341" s="10" t="s">
        <v>27</v>
      </c>
      <c r="F341" s="58">
        <f>F342</f>
        <v>6549962.5</v>
      </c>
      <c r="G341" s="58">
        <f t="shared" si="133"/>
        <v>6549962.5</v>
      </c>
      <c r="H341" s="58">
        <f t="shared" si="133"/>
        <v>6549962.5</v>
      </c>
      <c r="I341" s="32"/>
      <c r="J341" s="23"/>
      <c r="K341" s="46"/>
    </row>
    <row r="342" spans="1:12" s="15" customFormat="1" ht="46.8" x14ac:dyDescent="0.25">
      <c r="A342" s="53" t="s">
        <v>376</v>
      </c>
      <c r="B342" s="7">
        <v>992</v>
      </c>
      <c r="C342" s="10" t="s">
        <v>82</v>
      </c>
      <c r="D342" s="7" t="s">
        <v>161</v>
      </c>
      <c r="E342" s="10" t="s">
        <v>27</v>
      </c>
      <c r="F342" s="58">
        <f>F343</f>
        <v>6549962.5</v>
      </c>
      <c r="G342" s="58">
        <f t="shared" si="133"/>
        <v>6549962.5</v>
      </c>
      <c r="H342" s="58">
        <f t="shared" si="133"/>
        <v>6549962.5</v>
      </c>
      <c r="I342" s="32"/>
      <c r="J342" s="23"/>
      <c r="K342" s="46"/>
    </row>
    <row r="343" spans="1:12" s="15" customFormat="1" ht="15.6" x14ac:dyDescent="0.25">
      <c r="A343" s="65" t="s">
        <v>377</v>
      </c>
      <c r="B343" s="7">
        <v>992</v>
      </c>
      <c r="C343" s="10" t="s">
        <v>82</v>
      </c>
      <c r="D343" s="7" t="s">
        <v>163</v>
      </c>
      <c r="E343" s="10" t="s">
        <v>27</v>
      </c>
      <c r="F343" s="58">
        <f>F345</f>
        <v>6549962.5</v>
      </c>
      <c r="G343" s="58">
        <f t="shared" ref="G343:H344" si="134">G345</f>
        <v>6549962.5</v>
      </c>
      <c r="H343" s="58">
        <f t="shared" si="134"/>
        <v>6549962.5</v>
      </c>
      <c r="I343" s="32"/>
      <c r="J343" s="23"/>
      <c r="K343" s="46"/>
    </row>
    <row r="344" spans="1:12" s="15" customFormat="1" ht="31.2" x14ac:dyDescent="0.25">
      <c r="A344" s="65" t="s">
        <v>379</v>
      </c>
      <c r="B344" s="7">
        <v>992</v>
      </c>
      <c r="C344" s="10" t="s">
        <v>82</v>
      </c>
      <c r="D344" s="7" t="s">
        <v>378</v>
      </c>
      <c r="E344" s="10" t="s">
        <v>27</v>
      </c>
      <c r="F344" s="58">
        <f>F346</f>
        <v>6549962.5</v>
      </c>
      <c r="G344" s="58">
        <f t="shared" si="134"/>
        <v>6549962.5</v>
      </c>
      <c r="H344" s="58">
        <f t="shared" si="134"/>
        <v>6549962.5</v>
      </c>
      <c r="I344" s="32"/>
      <c r="J344" s="23"/>
      <c r="K344" s="46"/>
    </row>
    <row r="345" spans="1:12" s="15" customFormat="1" ht="46.8" x14ac:dyDescent="0.25">
      <c r="A345" s="7" t="s">
        <v>380</v>
      </c>
      <c r="B345" s="7">
        <v>992</v>
      </c>
      <c r="C345" s="10" t="s">
        <v>82</v>
      </c>
      <c r="D345" s="7" t="s">
        <v>381</v>
      </c>
      <c r="E345" s="10" t="s">
        <v>27</v>
      </c>
      <c r="F345" s="58">
        <f>F346</f>
        <v>6549962.5</v>
      </c>
      <c r="G345" s="58">
        <f t="shared" ref="G345:H345" si="135">G346</f>
        <v>6549962.5</v>
      </c>
      <c r="H345" s="58">
        <f t="shared" si="135"/>
        <v>6549962.5</v>
      </c>
      <c r="I345" s="32"/>
      <c r="J345" s="23"/>
      <c r="K345" s="46">
        <v>5</v>
      </c>
    </row>
    <row r="346" spans="1:12" s="18" customFormat="1" ht="15.6" x14ac:dyDescent="0.3">
      <c r="A346" s="7" t="s">
        <v>138</v>
      </c>
      <c r="B346" s="7">
        <v>992</v>
      </c>
      <c r="C346" s="10" t="s">
        <v>82</v>
      </c>
      <c r="D346" s="7" t="s">
        <v>381</v>
      </c>
      <c r="E346" s="10" t="s">
        <v>139</v>
      </c>
      <c r="F346" s="58">
        <v>6549962.5</v>
      </c>
      <c r="G346" s="58">
        <v>6549962.5</v>
      </c>
      <c r="H346" s="58">
        <v>6549962.5</v>
      </c>
      <c r="I346" s="32" t="s">
        <v>562</v>
      </c>
      <c r="J346" s="23" t="s">
        <v>520</v>
      </c>
      <c r="K346" s="45">
        <v>5</v>
      </c>
    </row>
    <row r="347" spans="1:12" s="18" customFormat="1" ht="31.2" x14ac:dyDescent="0.3">
      <c r="A347" s="13" t="s">
        <v>30</v>
      </c>
      <c r="B347" s="13">
        <v>992</v>
      </c>
      <c r="C347" s="120" t="s">
        <v>72</v>
      </c>
      <c r="D347" s="120" t="s">
        <v>154</v>
      </c>
      <c r="E347" s="120" t="s">
        <v>27</v>
      </c>
      <c r="F347" s="94">
        <f t="shared" ref="F347:H352" si="136">F348</f>
        <v>25000</v>
      </c>
      <c r="G347" s="94">
        <f t="shared" si="136"/>
        <v>50000</v>
      </c>
      <c r="H347" s="94">
        <f t="shared" si="136"/>
        <v>50000</v>
      </c>
      <c r="I347" s="32"/>
      <c r="J347" s="23"/>
      <c r="K347" s="45"/>
    </row>
    <row r="348" spans="1:12" s="15" customFormat="1" ht="31.2" x14ac:dyDescent="0.25">
      <c r="A348" s="7" t="s">
        <v>73</v>
      </c>
      <c r="B348" s="7">
        <v>992</v>
      </c>
      <c r="C348" s="10" t="s">
        <v>382</v>
      </c>
      <c r="D348" s="7" t="s">
        <v>154</v>
      </c>
      <c r="E348" s="10" t="s">
        <v>27</v>
      </c>
      <c r="F348" s="58">
        <f t="shared" si="136"/>
        <v>25000</v>
      </c>
      <c r="G348" s="58">
        <f t="shared" si="136"/>
        <v>50000</v>
      </c>
      <c r="H348" s="58">
        <f t="shared" si="136"/>
        <v>50000</v>
      </c>
      <c r="I348" s="32"/>
      <c r="J348" s="23"/>
      <c r="K348" s="46"/>
    </row>
    <row r="349" spans="1:12" s="18" customFormat="1" ht="46.8" x14ac:dyDescent="0.3">
      <c r="A349" s="10" t="s">
        <v>336</v>
      </c>
      <c r="B349" s="7">
        <v>992</v>
      </c>
      <c r="C349" s="10" t="s">
        <v>382</v>
      </c>
      <c r="D349" s="7" t="s">
        <v>155</v>
      </c>
      <c r="E349" s="10" t="s">
        <v>27</v>
      </c>
      <c r="F349" s="52">
        <f t="shared" si="136"/>
        <v>25000</v>
      </c>
      <c r="G349" s="52">
        <f t="shared" si="136"/>
        <v>50000</v>
      </c>
      <c r="H349" s="52">
        <f t="shared" si="136"/>
        <v>50000</v>
      </c>
      <c r="I349" s="32"/>
      <c r="J349" s="23"/>
      <c r="K349" s="45"/>
    </row>
    <row r="350" spans="1:12" s="15" customFormat="1" ht="31.2" x14ac:dyDescent="0.25">
      <c r="A350" s="7" t="s">
        <v>334</v>
      </c>
      <c r="B350" s="7">
        <v>992</v>
      </c>
      <c r="C350" s="10" t="s">
        <v>382</v>
      </c>
      <c r="D350" s="7" t="s">
        <v>270</v>
      </c>
      <c r="E350" s="10" t="s">
        <v>27</v>
      </c>
      <c r="F350" s="52">
        <f t="shared" si="136"/>
        <v>25000</v>
      </c>
      <c r="G350" s="52">
        <f t="shared" si="136"/>
        <v>50000</v>
      </c>
      <c r="H350" s="52">
        <f t="shared" si="136"/>
        <v>50000</v>
      </c>
      <c r="I350" s="32"/>
      <c r="J350" s="23"/>
      <c r="K350" s="46"/>
    </row>
    <row r="351" spans="1:12" s="15" customFormat="1" ht="15.6" x14ac:dyDescent="0.25">
      <c r="A351" s="7" t="s">
        <v>335</v>
      </c>
      <c r="B351" s="7">
        <v>992</v>
      </c>
      <c r="C351" s="10" t="s">
        <v>382</v>
      </c>
      <c r="D351" s="7" t="s">
        <v>267</v>
      </c>
      <c r="E351" s="10" t="s">
        <v>27</v>
      </c>
      <c r="F351" s="52">
        <f t="shared" si="136"/>
        <v>25000</v>
      </c>
      <c r="G351" s="52">
        <f t="shared" si="136"/>
        <v>50000</v>
      </c>
      <c r="H351" s="52">
        <f t="shared" si="136"/>
        <v>50000</v>
      </c>
      <c r="I351" s="32"/>
      <c r="J351" s="23"/>
      <c r="K351" s="46"/>
    </row>
    <row r="352" spans="1:12" s="15" customFormat="1" ht="15.6" x14ac:dyDescent="0.25">
      <c r="A352" s="7" t="s">
        <v>41</v>
      </c>
      <c r="B352" s="7">
        <v>992</v>
      </c>
      <c r="C352" s="10" t="s">
        <v>382</v>
      </c>
      <c r="D352" s="7" t="s">
        <v>383</v>
      </c>
      <c r="E352" s="10" t="s">
        <v>27</v>
      </c>
      <c r="F352" s="58">
        <f t="shared" si="136"/>
        <v>25000</v>
      </c>
      <c r="G352" s="58">
        <f t="shared" si="136"/>
        <v>50000</v>
      </c>
      <c r="H352" s="58">
        <f t="shared" si="136"/>
        <v>50000</v>
      </c>
      <c r="I352" s="32"/>
      <c r="J352" s="23"/>
      <c r="K352" s="46">
        <v>5</v>
      </c>
    </row>
    <row r="353" spans="1:12" s="15" customFormat="1" ht="30" x14ac:dyDescent="0.25">
      <c r="A353" s="7" t="s">
        <v>121</v>
      </c>
      <c r="B353" s="7">
        <v>992</v>
      </c>
      <c r="C353" s="10" t="s">
        <v>382</v>
      </c>
      <c r="D353" s="7" t="s">
        <v>383</v>
      </c>
      <c r="E353" s="10" t="s">
        <v>122</v>
      </c>
      <c r="F353" s="58">
        <v>25000</v>
      </c>
      <c r="G353" s="58">
        <v>50000</v>
      </c>
      <c r="H353" s="58">
        <v>50000</v>
      </c>
      <c r="I353" s="32" t="s">
        <v>591</v>
      </c>
      <c r="J353" s="23" t="s">
        <v>520</v>
      </c>
      <c r="K353" s="46">
        <v>5</v>
      </c>
    </row>
    <row r="354" spans="1:12" s="15" customFormat="1" ht="46.8" x14ac:dyDescent="0.25">
      <c r="A354" s="13" t="s">
        <v>507</v>
      </c>
      <c r="B354" s="13">
        <v>994</v>
      </c>
      <c r="C354" s="121" t="s">
        <v>28</v>
      </c>
      <c r="D354" s="121" t="s">
        <v>154</v>
      </c>
      <c r="E354" s="121" t="s">
        <v>27</v>
      </c>
      <c r="F354" s="17">
        <f>F355</f>
        <v>116352491.58</v>
      </c>
      <c r="G354" s="17">
        <f t="shared" ref="G354:H354" si="137">G355</f>
        <v>107563931.95999999</v>
      </c>
      <c r="H354" s="17">
        <f t="shared" si="137"/>
        <v>99563931.959999993</v>
      </c>
      <c r="I354" s="32"/>
      <c r="J354" s="23"/>
      <c r="K354" s="46"/>
    </row>
    <row r="355" spans="1:12" s="15" customFormat="1" ht="15.6" x14ac:dyDescent="0.25">
      <c r="A355" s="13" t="s">
        <v>74</v>
      </c>
      <c r="B355" s="13">
        <v>994</v>
      </c>
      <c r="C355" s="121" t="s">
        <v>52</v>
      </c>
      <c r="D355" s="121" t="s">
        <v>154</v>
      </c>
      <c r="E355" s="121" t="s">
        <v>27</v>
      </c>
      <c r="F355" s="17">
        <f>F356+F403</f>
        <v>116352491.58</v>
      </c>
      <c r="G355" s="17">
        <f>G356+G403</f>
        <v>107563931.95999999</v>
      </c>
      <c r="H355" s="17">
        <f>H356+H403</f>
        <v>99563931.959999993</v>
      </c>
      <c r="I355" s="32"/>
      <c r="J355" s="23"/>
      <c r="K355" s="46"/>
    </row>
    <row r="356" spans="1:12" s="18" customFormat="1" ht="15.6" x14ac:dyDescent="0.3">
      <c r="A356" s="10" t="s">
        <v>42</v>
      </c>
      <c r="B356" s="10" t="s">
        <v>55</v>
      </c>
      <c r="C356" s="82" t="s">
        <v>40</v>
      </c>
      <c r="D356" s="82" t="s">
        <v>154</v>
      </c>
      <c r="E356" s="82" t="s">
        <v>27</v>
      </c>
      <c r="F356" s="52">
        <f t="shared" ref="F356:H356" si="138">F357</f>
        <v>102579471.58</v>
      </c>
      <c r="G356" s="52">
        <f t="shared" si="138"/>
        <v>92703711.959999993</v>
      </c>
      <c r="H356" s="52">
        <f t="shared" si="138"/>
        <v>84703711.959999993</v>
      </c>
      <c r="I356" s="31"/>
      <c r="J356" s="35"/>
      <c r="K356" s="45"/>
    </row>
    <row r="357" spans="1:12" s="18" customFormat="1" ht="46.8" x14ac:dyDescent="0.3">
      <c r="A357" s="66" t="s">
        <v>320</v>
      </c>
      <c r="B357" s="10" t="s">
        <v>55</v>
      </c>
      <c r="C357" s="82" t="s">
        <v>40</v>
      </c>
      <c r="D357" s="82" t="s">
        <v>10</v>
      </c>
      <c r="E357" s="82" t="s">
        <v>27</v>
      </c>
      <c r="F357" s="52">
        <f>F358+F368+F376</f>
        <v>102579471.58</v>
      </c>
      <c r="G357" s="52">
        <f t="shared" ref="G357:H357" si="139">G358+G368+G376</f>
        <v>92703711.959999993</v>
      </c>
      <c r="H357" s="52">
        <f t="shared" si="139"/>
        <v>84703711.959999993</v>
      </c>
      <c r="I357" s="31"/>
      <c r="J357" s="35"/>
      <c r="K357" s="45"/>
    </row>
    <row r="358" spans="1:12" s="18" customFormat="1" ht="46.8" x14ac:dyDescent="0.3">
      <c r="A358" s="66" t="s">
        <v>321</v>
      </c>
      <c r="B358" s="10" t="s">
        <v>55</v>
      </c>
      <c r="C358" s="10" t="s">
        <v>40</v>
      </c>
      <c r="D358" s="10" t="s">
        <v>11</v>
      </c>
      <c r="E358" s="10" t="s">
        <v>27</v>
      </c>
      <c r="F358" s="52">
        <f>F360+F365</f>
        <v>65899450</v>
      </c>
      <c r="G358" s="52">
        <f t="shared" ref="G358:H358" si="140">G360+G365</f>
        <v>70635850</v>
      </c>
      <c r="H358" s="52">
        <f t="shared" si="140"/>
        <v>63635850</v>
      </c>
      <c r="I358" s="31"/>
      <c r="J358" s="35"/>
      <c r="K358" s="45"/>
    </row>
    <row r="359" spans="1:12" s="18" customFormat="1" ht="62.4" x14ac:dyDescent="0.3">
      <c r="A359" s="66" t="s">
        <v>454</v>
      </c>
      <c r="B359" s="10" t="s">
        <v>55</v>
      </c>
      <c r="C359" s="10" t="s">
        <v>40</v>
      </c>
      <c r="D359" s="10" t="s">
        <v>322</v>
      </c>
      <c r="E359" s="10" t="s">
        <v>27</v>
      </c>
      <c r="F359" s="52">
        <f>F360+F365</f>
        <v>65899450</v>
      </c>
      <c r="G359" s="52">
        <f t="shared" ref="G359:H359" si="141">G360+G365</f>
        <v>70635850</v>
      </c>
      <c r="H359" s="52">
        <f t="shared" si="141"/>
        <v>63635850</v>
      </c>
      <c r="I359" s="31"/>
      <c r="J359" s="35"/>
      <c r="K359" s="45"/>
    </row>
    <row r="360" spans="1:12" s="18" customFormat="1" ht="46.8" x14ac:dyDescent="0.3">
      <c r="A360" s="7" t="s">
        <v>119</v>
      </c>
      <c r="B360" s="10" t="s">
        <v>55</v>
      </c>
      <c r="C360" s="10" t="s">
        <v>40</v>
      </c>
      <c r="D360" s="10" t="s">
        <v>12</v>
      </c>
      <c r="E360" s="10" t="s">
        <v>27</v>
      </c>
      <c r="F360" s="52">
        <f>F361+F362+F363+F364</f>
        <v>65675850</v>
      </c>
      <c r="G360" s="52">
        <f t="shared" ref="G360:H360" si="142">G361+G362+G363+G364</f>
        <v>70535850</v>
      </c>
      <c r="H360" s="52">
        <f t="shared" si="142"/>
        <v>63535850</v>
      </c>
      <c r="I360" s="31"/>
      <c r="J360" s="35"/>
      <c r="K360" s="45">
        <v>5</v>
      </c>
    </row>
    <row r="361" spans="1:12" s="18" customFormat="1" ht="30.6" x14ac:dyDescent="0.3">
      <c r="A361" s="54" t="s">
        <v>140</v>
      </c>
      <c r="B361" s="10" t="s">
        <v>55</v>
      </c>
      <c r="C361" s="10" t="s">
        <v>40</v>
      </c>
      <c r="D361" s="10" t="s">
        <v>12</v>
      </c>
      <c r="E361" s="10" t="s">
        <v>141</v>
      </c>
      <c r="F361" s="58">
        <f>53591790-4000000</f>
        <v>49591790</v>
      </c>
      <c r="G361" s="55">
        <f>53591790-1148370</f>
        <v>52443420</v>
      </c>
      <c r="H361" s="58">
        <f>53591790+4000000</f>
        <v>57591790</v>
      </c>
      <c r="I361" s="32" t="s">
        <v>547</v>
      </c>
      <c r="J361" s="23" t="s">
        <v>520</v>
      </c>
      <c r="K361" s="45">
        <v>5</v>
      </c>
    </row>
    <row r="362" spans="1:12" s="18" customFormat="1" ht="31.2" x14ac:dyDescent="0.3">
      <c r="A362" s="54" t="s">
        <v>125</v>
      </c>
      <c r="B362" s="10" t="s">
        <v>55</v>
      </c>
      <c r="C362" s="10" t="s">
        <v>40</v>
      </c>
      <c r="D362" s="10" t="s">
        <v>12</v>
      </c>
      <c r="E362" s="10" t="s">
        <v>126</v>
      </c>
      <c r="F362" s="58">
        <v>15124060</v>
      </c>
      <c r="G362" s="58">
        <f>15124060+1148370</f>
        <v>16272430</v>
      </c>
      <c r="H362" s="58">
        <f>13124060-4000000-5000000</f>
        <v>4124060</v>
      </c>
      <c r="I362" s="32" t="s">
        <v>547</v>
      </c>
      <c r="J362" s="23" t="s">
        <v>520</v>
      </c>
      <c r="K362" s="45">
        <v>5</v>
      </c>
      <c r="L362" s="19">
        <v>25884847.309999999</v>
      </c>
    </row>
    <row r="363" spans="1:12" s="18" customFormat="1" ht="30.6" x14ac:dyDescent="0.3">
      <c r="A363" s="7" t="s">
        <v>189</v>
      </c>
      <c r="B363" s="10" t="s">
        <v>55</v>
      </c>
      <c r="C363" s="10" t="s">
        <v>40</v>
      </c>
      <c r="D363" s="10" t="s">
        <v>12</v>
      </c>
      <c r="E363" s="10" t="s">
        <v>190</v>
      </c>
      <c r="F363" s="58">
        <v>0</v>
      </c>
      <c r="G363" s="55">
        <v>60000</v>
      </c>
      <c r="H363" s="58">
        <v>60000</v>
      </c>
      <c r="I363" s="32" t="s">
        <v>547</v>
      </c>
      <c r="J363" s="23" t="s">
        <v>520</v>
      </c>
      <c r="K363" s="45">
        <v>5</v>
      </c>
    </row>
    <row r="364" spans="1:12" s="18" customFormat="1" ht="30.6" x14ac:dyDescent="0.3">
      <c r="A364" s="54" t="s">
        <v>129</v>
      </c>
      <c r="B364" s="10" t="s">
        <v>55</v>
      </c>
      <c r="C364" s="10" t="s">
        <v>40</v>
      </c>
      <c r="D364" s="10" t="s">
        <v>12</v>
      </c>
      <c r="E364" s="10" t="s">
        <v>142</v>
      </c>
      <c r="F364" s="58">
        <v>960000</v>
      </c>
      <c r="G364" s="55">
        <v>1760000</v>
      </c>
      <c r="H364" s="58">
        <v>1760000</v>
      </c>
      <c r="I364" s="32" t="s">
        <v>547</v>
      </c>
      <c r="J364" s="23" t="s">
        <v>520</v>
      </c>
      <c r="K364" s="45">
        <v>5</v>
      </c>
    </row>
    <row r="365" spans="1:12" s="18" customFormat="1" ht="46.8" x14ac:dyDescent="0.3">
      <c r="A365" s="7" t="s">
        <v>124</v>
      </c>
      <c r="B365" s="10" t="s">
        <v>55</v>
      </c>
      <c r="C365" s="10" t="s">
        <v>40</v>
      </c>
      <c r="D365" s="10" t="s">
        <v>13</v>
      </c>
      <c r="E365" s="10" t="s">
        <v>27</v>
      </c>
      <c r="F365" s="58">
        <f>F367+F366</f>
        <v>223600</v>
      </c>
      <c r="G365" s="58">
        <f t="shared" ref="G365:H365" si="143">G367+G366</f>
        <v>100000</v>
      </c>
      <c r="H365" s="58">
        <f t="shared" si="143"/>
        <v>100000</v>
      </c>
      <c r="I365" s="31"/>
      <c r="J365" s="35"/>
      <c r="K365" s="45">
        <v>5</v>
      </c>
    </row>
    <row r="366" spans="1:12" s="18" customFormat="1" ht="46.8" x14ac:dyDescent="0.3">
      <c r="A366" s="54" t="s">
        <v>417</v>
      </c>
      <c r="B366" s="10" t="s">
        <v>55</v>
      </c>
      <c r="C366" s="10" t="s">
        <v>40</v>
      </c>
      <c r="D366" s="10" t="s">
        <v>13</v>
      </c>
      <c r="E366" s="10" t="s">
        <v>133</v>
      </c>
      <c r="F366" s="58">
        <v>0</v>
      </c>
      <c r="G366" s="55">
        <v>0</v>
      </c>
      <c r="H366" s="58">
        <v>0</v>
      </c>
      <c r="I366" s="32" t="s">
        <v>547</v>
      </c>
      <c r="J366" s="23" t="s">
        <v>520</v>
      </c>
      <c r="K366" s="45">
        <v>5</v>
      </c>
    </row>
    <row r="367" spans="1:12" s="18" customFormat="1" ht="31.2" x14ac:dyDescent="0.3">
      <c r="A367" s="54" t="s">
        <v>125</v>
      </c>
      <c r="B367" s="10" t="s">
        <v>55</v>
      </c>
      <c r="C367" s="10" t="s">
        <v>40</v>
      </c>
      <c r="D367" s="10" t="s">
        <v>13</v>
      </c>
      <c r="E367" s="10" t="s">
        <v>126</v>
      </c>
      <c r="F367" s="58">
        <v>223600</v>
      </c>
      <c r="G367" s="55">
        <v>100000</v>
      </c>
      <c r="H367" s="58">
        <v>100000</v>
      </c>
      <c r="I367" s="32" t="s">
        <v>547</v>
      </c>
      <c r="J367" s="23" t="s">
        <v>520</v>
      </c>
      <c r="K367" s="45">
        <v>5</v>
      </c>
    </row>
    <row r="368" spans="1:12" s="18" customFormat="1" ht="78" x14ac:dyDescent="0.3">
      <c r="A368" s="7" t="s">
        <v>440</v>
      </c>
      <c r="B368" s="10" t="s">
        <v>55</v>
      </c>
      <c r="C368" s="10" t="s">
        <v>40</v>
      </c>
      <c r="D368" s="10" t="s">
        <v>14</v>
      </c>
      <c r="E368" s="10" t="s">
        <v>27</v>
      </c>
      <c r="F368" s="55">
        <f>F370+F374</f>
        <v>15796960</v>
      </c>
      <c r="G368" s="55">
        <f>G370+G374</f>
        <v>18296960</v>
      </c>
      <c r="H368" s="55">
        <f t="shared" ref="H368" si="144">H370+H374</f>
        <v>17296960</v>
      </c>
      <c r="I368" s="31"/>
      <c r="J368" s="35"/>
      <c r="K368" s="45"/>
    </row>
    <row r="369" spans="1:12" s="18" customFormat="1" ht="62.4" x14ac:dyDescent="0.3">
      <c r="A369" s="66" t="s">
        <v>454</v>
      </c>
      <c r="B369" s="10" t="s">
        <v>55</v>
      </c>
      <c r="C369" s="10" t="s">
        <v>40</v>
      </c>
      <c r="D369" s="10" t="s">
        <v>323</v>
      </c>
      <c r="E369" s="10" t="s">
        <v>27</v>
      </c>
      <c r="F369" s="52">
        <f>F370+F374</f>
        <v>15796960</v>
      </c>
      <c r="G369" s="52">
        <f t="shared" ref="G369:H369" si="145">G370+G374</f>
        <v>18296960</v>
      </c>
      <c r="H369" s="52">
        <f t="shared" si="145"/>
        <v>17296960</v>
      </c>
      <c r="I369" s="31"/>
      <c r="J369" s="35"/>
      <c r="K369" s="45"/>
    </row>
    <row r="370" spans="1:12" s="18" customFormat="1" ht="46.8" x14ac:dyDescent="0.3">
      <c r="A370" s="7" t="s">
        <v>119</v>
      </c>
      <c r="B370" s="10" t="s">
        <v>55</v>
      </c>
      <c r="C370" s="10" t="s">
        <v>40</v>
      </c>
      <c r="D370" s="82" t="s">
        <v>15</v>
      </c>
      <c r="E370" s="10" t="s">
        <v>27</v>
      </c>
      <c r="F370" s="52">
        <f>F371+F372+F373</f>
        <v>15718460</v>
      </c>
      <c r="G370" s="52">
        <f t="shared" ref="G370:H370" si="146">G371+G372+G373</f>
        <v>17218460</v>
      </c>
      <c r="H370" s="52">
        <f t="shared" si="146"/>
        <v>16218460</v>
      </c>
      <c r="I370" s="31"/>
      <c r="J370" s="35"/>
      <c r="K370" s="45">
        <v>5</v>
      </c>
    </row>
    <row r="371" spans="1:12" s="18" customFormat="1" ht="30.6" x14ac:dyDescent="0.3">
      <c r="A371" s="54" t="s">
        <v>140</v>
      </c>
      <c r="B371" s="10" t="s">
        <v>55</v>
      </c>
      <c r="C371" s="10" t="s">
        <v>40</v>
      </c>
      <c r="D371" s="10" t="s">
        <v>15</v>
      </c>
      <c r="E371" s="10" t="s">
        <v>141</v>
      </c>
      <c r="F371" s="58">
        <f>13419610-1500000</f>
        <v>11919610</v>
      </c>
      <c r="G371" s="52">
        <v>13419610</v>
      </c>
      <c r="H371" s="94">
        <f>13419610+1200000</f>
        <v>14619610</v>
      </c>
      <c r="I371" s="32" t="s">
        <v>547</v>
      </c>
      <c r="J371" s="23" t="s">
        <v>520</v>
      </c>
      <c r="K371" s="45">
        <v>5</v>
      </c>
    </row>
    <row r="372" spans="1:12" s="15" customFormat="1" ht="31.2" x14ac:dyDescent="0.25">
      <c r="A372" s="54" t="s">
        <v>125</v>
      </c>
      <c r="B372" s="10" t="s">
        <v>55</v>
      </c>
      <c r="C372" s="10" t="s">
        <v>40</v>
      </c>
      <c r="D372" s="10" t="s">
        <v>15</v>
      </c>
      <c r="E372" s="10" t="s">
        <v>126</v>
      </c>
      <c r="F372" s="58">
        <v>3798850</v>
      </c>
      <c r="G372" s="58">
        <v>3798850</v>
      </c>
      <c r="H372" s="94">
        <f>2798850-1200000</f>
        <v>1598850</v>
      </c>
      <c r="I372" s="32" t="s">
        <v>547</v>
      </c>
      <c r="J372" s="23" t="s">
        <v>520</v>
      </c>
      <c r="K372" s="46">
        <v>5</v>
      </c>
    </row>
    <row r="373" spans="1:12" s="15" customFormat="1" ht="30" x14ac:dyDescent="0.25">
      <c r="A373" s="54" t="s">
        <v>129</v>
      </c>
      <c r="B373" s="10" t="s">
        <v>55</v>
      </c>
      <c r="C373" s="10" t="s">
        <v>40</v>
      </c>
      <c r="D373" s="10" t="s">
        <v>15</v>
      </c>
      <c r="E373" s="10" t="s">
        <v>142</v>
      </c>
      <c r="F373" s="58">
        <v>0</v>
      </c>
      <c r="G373" s="55">
        <v>0</v>
      </c>
      <c r="H373" s="58">
        <v>0</v>
      </c>
      <c r="I373" s="32" t="s">
        <v>547</v>
      </c>
      <c r="J373" s="23" t="s">
        <v>520</v>
      </c>
      <c r="K373" s="46">
        <v>5</v>
      </c>
    </row>
    <row r="374" spans="1:12" s="15" customFormat="1" ht="46.8" x14ac:dyDescent="0.25">
      <c r="A374" s="7" t="s">
        <v>124</v>
      </c>
      <c r="B374" s="10" t="s">
        <v>55</v>
      </c>
      <c r="C374" s="10" t="s">
        <v>40</v>
      </c>
      <c r="D374" s="10" t="s">
        <v>16</v>
      </c>
      <c r="E374" s="10" t="s">
        <v>27</v>
      </c>
      <c r="F374" s="58">
        <f>F375</f>
        <v>78500</v>
      </c>
      <c r="G374" s="52">
        <f>G375</f>
        <v>1078500</v>
      </c>
      <c r="H374" s="58">
        <f>H375</f>
        <v>1078500</v>
      </c>
      <c r="I374" s="32" t="s">
        <v>547</v>
      </c>
      <c r="J374" s="23" t="s">
        <v>520</v>
      </c>
      <c r="K374" s="46">
        <v>5</v>
      </c>
    </row>
    <row r="375" spans="1:12" s="15" customFormat="1" ht="31.2" x14ac:dyDescent="0.25">
      <c r="A375" s="54" t="s">
        <v>125</v>
      </c>
      <c r="B375" s="10" t="s">
        <v>55</v>
      </c>
      <c r="C375" s="10" t="s">
        <v>40</v>
      </c>
      <c r="D375" s="10" t="s">
        <v>16</v>
      </c>
      <c r="E375" s="10" t="s">
        <v>126</v>
      </c>
      <c r="F375" s="58">
        <v>78500</v>
      </c>
      <c r="G375" s="52">
        <v>1078500</v>
      </c>
      <c r="H375" s="58">
        <v>1078500</v>
      </c>
      <c r="I375" s="32" t="s">
        <v>547</v>
      </c>
      <c r="J375" s="23" t="s">
        <v>520</v>
      </c>
      <c r="K375" s="46">
        <v>5</v>
      </c>
    </row>
    <row r="376" spans="1:12" s="15" customFormat="1" ht="31.2" x14ac:dyDescent="0.25">
      <c r="A376" s="65" t="s">
        <v>325</v>
      </c>
      <c r="B376" s="10" t="s">
        <v>55</v>
      </c>
      <c r="C376" s="10" t="s">
        <v>40</v>
      </c>
      <c r="D376" s="10" t="s">
        <v>176</v>
      </c>
      <c r="E376" s="10" t="s">
        <v>27</v>
      </c>
      <c r="F376" s="52">
        <f>F377+F398</f>
        <v>20883061.579999998</v>
      </c>
      <c r="G376" s="52">
        <f>G377+G398</f>
        <v>3770901.96</v>
      </c>
      <c r="H376" s="52">
        <f>H377+H398</f>
        <v>3770901.96</v>
      </c>
      <c r="I376" s="32"/>
      <c r="J376" s="23"/>
      <c r="K376" s="46"/>
    </row>
    <row r="377" spans="1:12" s="15" customFormat="1" ht="46.8" x14ac:dyDescent="0.25">
      <c r="A377" s="65" t="s">
        <v>326</v>
      </c>
      <c r="B377" s="10" t="s">
        <v>55</v>
      </c>
      <c r="C377" s="10" t="s">
        <v>40</v>
      </c>
      <c r="D377" s="10" t="s">
        <v>324</v>
      </c>
      <c r="E377" s="10" t="s">
        <v>27</v>
      </c>
      <c r="F377" s="52">
        <f>F378+F380+F394+F396+F382+F384+F386+F388+F392+F390</f>
        <v>20883061.579999998</v>
      </c>
      <c r="G377" s="52">
        <f t="shared" ref="G377:H377" si="147">G378+G380+G394+G396+G382+G384+G386+G388+G392+G390</f>
        <v>3770901.96</v>
      </c>
      <c r="H377" s="52">
        <f t="shared" si="147"/>
        <v>3770901.96</v>
      </c>
      <c r="I377" s="32"/>
      <c r="J377" s="23"/>
      <c r="K377" s="46"/>
    </row>
    <row r="378" spans="1:12" s="15" customFormat="1" ht="93.6" x14ac:dyDescent="0.25">
      <c r="A378" s="66" t="s">
        <v>245</v>
      </c>
      <c r="B378" s="10" t="s">
        <v>55</v>
      </c>
      <c r="C378" s="10" t="s">
        <v>40</v>
      </c>
      <c r="D378" s="71" t="s">
        <v>246</v>
      </c>
      <c r="E378" s="10" t="s">
        <v>27</v>
      </c>
      <c r="F378" s="52">
        <f>F379</f>
        <v>1610780.49</v>
      </c>
      <c r="G378" s="52">
        <f t="shared" ref="G378:H378" si="148">G379</f>
        <v>1652839.51</v>
      </c>
      <c r="H378" s="52">
        <f t="shared" si="148"/>
        <v>1652839.51</v>
      </c>
      <c r="I378" s="32"/>
      <c r="J378" s="23"/>
      <c r="K378" s="46">
        <v>5</v>
      </c>
    </row>
    <row r="379" spans="1:12" s="15" customFormat="1" ht="31.2" x14ac:dyDescent="0.25">
      <c r="A379" s="54" t="s">
        <v>125</v>
      </c>
      <c r="B379" s="10" t="s">
        <v>55</v>
      </c>
      <c r="C379" s="10" t="s">
        <v>40</v>
      </c>
      <c r="D379" s="71" t="s">
        <v>246</v>
      </c>
      <c r="E379" s="10" t="s">
        <v>126</v>
      </c>
      <c r="F379" s="87">
        <v>1610780.49</v>
      </c>
      <c r="G379" s="87">
        <v>1652839.51</v>
      </c>
      <c r="H379" s="87">
        <v>1652839.51</v>
      </c>
      <c r="I379" s="32" t="s">
        <v>547</v>
      </c>
      <c r="J379" s="23" t="s">
        <v>525</v>
      </c>
      <c r="K379" s="46"/>
      <c r="L379" s="15">
        <f>H379/0.95</f>
        <v>1739831.06315789</v>
      </c>
    </row>
    <row r="380" spans="1:12" s="15" customFormat="1" ht="93.6" x14ac:dyDescent="0.3">
      <c r="A380" s="96" t="s">
        <v>244</v>
      </c>
      <c r="B380" s="10" t="s">
        <v>55</v>
      </c>
      <c r="C380" s="10" t="s">
        <v>40</v>
      </c>
      <c r="D380" s="71" t="s">
        <v>246</v>
      </c>
      <c r="E380" s="10" t="s">
        <v>27</v>
      </c>
      <c r="F380" s="52">
        <f>F381</f>
        <v>84777.919999999998</v>
      </c>
      <c r="G380" s="52">
        <f t="shared" ref="G380:H380" si="149">G381</f>
        <v>86991.55</v>
      </c>
      <c r="H380" s="52">
        <f t="shared" si="149"/>
        <v>86991.55</v>
      </c>
      <c r="I380" s="32"/>
      <c r="J380" s="23">
        <f>G379+G380</f>
        <v>1739831.06</v>
      </c>
      <c r="K380" s="46">
        <v>5</v>
      </c>
      <c r="L380" s="16">
        <f>H381+H379</f>
        <v>1739831.06</v>
      </c>
    </row>
    <row r="381" spans="1:12" s="15" customFormat="1" ht="31.2" x14ac:dyDescent="0.25">
      <c r="A381" s="54" t="s">
        <v>125</v>
      </c>
      <c r="B381" s="10" t="s">
        <v>55</v>
      </c>
      <c r="C381" s="10" t="s">
        <v>40</v>
      </c>
      <c r="D381" s="71" t="s">
        <v>246</v>
      </c>
      <c r="E381" s="10" t="s">
        <v>126</v>
      </c>
      <c r="F381" s="52">
        <v>84777.919999999998</v>
      </c>
      <c r="G381" s="58">
        <v>86991.55</v>
      </c>
      <c r="H381" s="58">
        <v>86991.55</v>
      </c>
      <c r="I381" s="32" t="s">
        <v>547</v>
      </c>
      <c r="J381" s="23" t="s">
        <v>520</v>
      </c>
      <c r="K381" s="46">
        <v>5</v>
      </c>
    </row>
    <row r="382" spans="1:12" s="15" customFormat="1" ht="62.4" x14ac:dyDescent="0.25">
      <c r="A382" s="66" t="s">
        <v>555</v>
      </c>
      <c r="B382" s="10" t="s">
        <v>55</v>
      </c>
      <c r="C382" s="10" t="s">
        <v>40</v>
      </c>
      <c r="D382" s="71" t="s">
        <v>554</v>
      </c>
      <c r="E382" s="10" t="s">
        <v>27</v>
      </c>
      <c r="F382" s="52">
        <f>F383</f>
        <v>999589.32</v>
      </c>
      <c r="G382" s="52">
        <f t="shared" ref="G382:H382" si="150">G383</f>
        <v>1761512.35</v>
      </c>
      <c r="H382" s="52">
        <f t="shared" si="150"/>
        <v>1761512.35</v>
      </c>
      <c r="I382" s="32"/>
      <c r="J382" s="23"/>
      <c r="K382" s="46">
        <v>5</v>
      </c>
    </row>
    <row r="383" spans="1:12" s="15" customFormat="1" ht="31.2" x14ac:dyDescent="0.25">
      <c r="A383" s="54" t="s">
        <v>125</v>
      </c>
      <c r="B383" s="10" t="s">
        <v>55</v>
      </c>
      <c r="C383" s="10" t="s">
        <v>40</v>
      </c>
      <c r="D383" s="71" t="s">
        <v>554</v>
      </c>
      <c r="E383" s="10" t="s">
        <v>126</v>
      </c>
      <c r="F383" s="87">
        <v>999589.32</v>
      </c>
      <c r="G383" s="87">
        <v>1761512.35</v>
      </c>
      <c r="H383" s="87">
        <v>1761512.35</v>
      </c>
      <c r="I383" s="32" t="s">
        <v>547</v>
      </c>
      <c r="J383" s="23" t="s">
        <v>525</v>
      </c>
      <c r="K383" s="46"/>
      <c r="L383" s="15">
        <f>H383/0.95</f>
        <v>1854223.5263157899</v>
      </c>
    </row>
    <row r="384" spans="1:12" s="15" customFormat="1" ht="78" x14ac:dyDescent="0.3">
      <c r="A384" s="96" t="s">
        <v>556</v>
      </c>
      <c r="B384" s="10" t="s">
        <v>55</v>
      </c>
      <c r="C384" s="10" t="s">
        <v>40</v>
      </c>
      <c r="D384" s="71" t="s">
        <v>554</v>
      </c>
      <c r="E384" s="10" t="s">
        <v>27</v>
      </c>
      <c r="F384" s="52">
        <f>F385</f>
        <v>52609.96</v>
      </c>
      <c r="G384" s="52">
        <f t="shared" ref="G384:H384" si="151">G385</f>
        <v>92711.18</v>
      </c>
      <c r="H384" s="52">
        <f t="shared" si="151"/>
        <v>92711.18</v>
      </c>
      <c r="I384" s="32"/>
      <c r="J384" s="23">
        <f>G383+G384</f>
        <v>1854223.53</v>
      </c>
      <c r="K384" s="46">
        <v>5</v>
      </c>
      <c r="L384" s="16">
        <f>H385+H383</f>
        <v>1854223.53</v>
      </c>
    </row>
    <row r="385" spans="1:11" s="15" customFormat="1" ht="31.2" x14ac:dyDescent="0.25">
      <c r="A385" s="54" t="s">
        <v>125</v>
      </c>
      <c r="B385" s="10" t="s">
        <v>55</v>
      </c>
      <c r="C385" s="10" t="s">
        <v>40</v>
      </c>
      <c r="D385" s="71" t="s">
        <v>554</v>
      </c>
      <c r="E385" s="10" t="s">
        <v>126</v>
      </c>
      <c r="F385" s="52">
        <v>52609.96</v>
      </c>
      <c r="G385" s="58">
        <v>92711.18</v>
      </c>
      <c r="H385" s="58">
        <v>92711.18</v>
      </c>
      <c r="I385" s="32" t="s">
        <v>547</v>
      </c>
      <c r="J385" s="23" t="s">
        <v>520</v>
      </c>
      <c r="K385" s="46">
        <v>5</v>
      </c>
    </row>
    <row r="386" spans="1:11" s="15" customFormat="1" ht="62.4" x14ac:dyDescent="0.25">
      <c r="A386" s="98" t="s">
        <v>548</v>
      </c>
      <c r="B386" s="10" t="s">
        <v>55</v>
      </c>
      <c r="C386" s="10" t="s">
        <v>40</v>
      </c>
      <c r="D386" s="71" t="s">
        <v>550</v>
      </c>
      <c r="E386" s="10" t="s">
        <v>27</v>
      </c>
      <c r="F386" s="58">
        <f>F387</f>
        <v>7060533.6900000004</v>
      </c>
      <c r="G386" s="52">
        <f>G387</f>
        <v>0</v>
      </c>
      <c r="H386" s="52">
        <f t="shared" ref="H386" si="152">H387</f>
        <v>0</v>
      </c>
      <c r="I386" s="32"/>
      <c r="J386" s="23"/>
      <c r="K386" s="46">
        <v>5</v>
      </c>
    </row>
    <row r="387" spans="1:11" s="15" customFormat="1" ht="31.2" x14ac:dyDescent="0.25">
      <c r="A387" s="54" t="s">
        <v>125</v>
      </c>
      <c r="B387" s="10" t="s">
        <v>55</v>
      </c>
      <c r="C387" s="10" t="s">
        <v>40</v>
      </c>
      <c r="D387" s="71" t="s">
        <v>550</v>
      </c>
      <c r="E387" s="10" t="s">
        <v>126</v>
      </c>
      <c r="F387" s="58">
        <v>7060533.6900000004</v>
      </c>
      <c r="G387" s="52">
        <v>0</v>
      </c>
      <c r="H387" s="58">
        <v>0</v>
      </c>
      <c r="I387" s="32" t="s">
        <v>547</v>
      </c>
      <c r="J387" s="23" t="s">
        <v>525</v>
      </c>
      <c r="K387" s="46"/>
    </row>
    <row r="388" spans="1:11" s="15" customFormat="1" ht="78" x14ac:dyDescent="0.25">
      <c r="A388" s="98" t="s">
        <v>549</v>
      </c>
      <c r="B388" s="10" t="s">
        <v>55</v>
      </c>
      <c r="C388" s="10" t="s">
        <v>40</v>
      </c>
      <c r="D388" s="71" t="s">
        <v>550</v>
      </c>
      <c r="E388" s="10" t="s">
        <v>27</v>
      </c>
      <c r="F388" s="58">
        <f>F389</f>
        <v>371607.03999999998</v>
      </c>
      <c r="G388" s="52">
        <f>G389</f>
        <v>0</v>
      </c>
      <c r="H388" s="58">
        <f>H389</f>
        <v>0</v>
      </c>
      <c r="I388" s="32"/>
      <c r="J388" s="23">
        <v>8842.3700000000008</v>
      </c>
      <c r="K388" s="46">
        <v>5</v>
      </c>
    </row>
    <row r="389" spans="1:11" s="15" customFormat="1" ht="31.2" x14ac:dyDescent="0.25">
      <c r="A389" s="54" t="s">
        <v>125</v>
      </c>
      <c r="B389" s="10" t="s">
        <v>55</v>
      </c>
      <c r="C389" s="10" t="s">
        <v>40</v>
      </c>
      <c r="D389" s="71" t="s">
        <v>550</v>
      </c>
      <c r="E389" s="10" t="s">
        <v>126</v>
      </c>
      <c r="F389" s="58">
        <v>371607.03999999998</v>
      </c>
      <c r="G389" s="58">
        <v>0</v>
      </c>
      <c r="H389" s="58">
        <v>0</v>
      </c>
      <c r="I389" s="32" t="s">
        <v>547</v>
      </c>
      <c r="J389" s="23" t="s">
        <v>520</v>
      </c>
      <c r="K389" s="46">
        <v>5</v>
      </c>
    </row>
    <row r="390" spans="1:11" s="15" customFormat="1" ht="46.8" x14ac:dyDescent="0.25">
      <c r="A390" s="98" t="s">
        <v>551</v>
      </c>
      <c r="B390" s="10" t="s">
        <v>55</v>
      </c>
      <c r="C390" s="10" t="s">
        <v>40</v>
      </c>
      <c r="D390" s="71" t="s">
        <v>553</v>
      </c>
      <c r="E390" s="10" t="s">
        <v>27</v>
      </c>
      <c r="F390" s="58">
        <f>F391</f>
        <v>10000000</v>
      </c>
      <c r="G390" s="52">
        <f>G391</f>
        <v>0</v>
      </c>
      <c r="H390" s="52">
        <f t="shared" ref="H390" si="153">H391</f>
        <v>0</v>
      </c>
      <c r="I390" s="32"/>
      <c r="J390" s="23"/>
      <c r="K390" s="46">
        <v>5</v>
      </c>
    </row>
    <row r="391" spans="1:11" s="15" customFormat="1" ht="31.2" x14ac:dyDescent="0.25">
      <c r="A391" s="54" t="s">
        <v>125</v>
      </c>
      <c r="B391" s="10" t="s">
        <v>55</v>
      </c>
      <c r="C391" s="10" t="s">
        <v>40</v>
      </c>
      <c r="D391" s="71" t="s">
        <v>553</v>
      </c>
      <c r="E391" s="10" t="s">
        <v>126</v>
      </c>
      <c r="F391" s="58">
        <v>10000000</v>
      </c>
      <c r="G391" s="52">
        <v>0</v>
      </c>
      <c r="H391" s="58">
        <v>0</v>
      </c>
      <c r="I391" s="32" t="s">
        <v>547</v>
      </c>
      <c r="J391" s="23" t="s">
        <v>525</v>
      </c>
      <c r="K391" s="46"/>
    </row>
    <row r="392" spans="1:11" s="15" customFormat="1" ht="62.4" x14ac:dyDescent="0.25">
      <c r="A392" s="98" t="s">
        <v>552</v>
      </c>
      <c r="B392" s="10" t="s">
        <v>55</v>
      </c>
      <c r="C392" s="10" t="s">
        <v>40</v>
      </c>
      <c r="D392" s="71" t="s">
        <v>553</v>
      </c>
      <c r="E392" s="10" t="s">
        <v>27</v>
      </c>
      <c r="F392" s="58">
        <f>F393</f>
        <v>526315.79</v>
      </c>
      <c r="G392" s="52">
        <f>G393</f>
        <v>0</v>
      </c>
      <c r="H392" s="58">
        <f>H393</f>
        <v>0</v>
      </c>
      <c r="I392" s="32"/>
      <c r="J392" s="23">
        <v>8842.3700000000008</v>
      </c>
      <c r="K392" s="46">
        <v>5</v>
      </c>
    </row>
    <row r="393" spans="1:11" s="15" customFormat="1" ht="31.2" x14ac:dyDescent="0.25">
      <c r="A393" s="54" t="s">
        <v>125</v>
      </c>
      <c r="B393" s="10" t="s">
        <v>55</v>
      </c>
      <c r="C393" s="10" t="s">
        <v>40</v>
      </c>
      <c r="D393" s="71" t="s">
        <v>553</v>
      </c>
      <c r="E393" s="10" t="s">
        <v>126</v>
      </c>
      <c r="F393" s="58">
        <v>526315.79</v>
      </c>
      <c r="G393" s="58">
        <v>0</v>
      </c>
      <c r="H393" s="58">
        <v>0</v>
      </c>
      <c r="I393" s="32" t="s">
        <v>547</v>
      </c>
      <c r="J393" s="23" t="s">
        <v>520</v>
      </c>
      <c r="K393" s="46">
        <v>5</v>
      </c>
    </row>
    <row r="394" spans="1:11" s="15" customFormat="1" ht="78" x14ac:dyDescent="0.25">
      <c r="A394" s="98" t="s">
        <v>195</v>
      </c>
      <c r="B394" s="10" t="s">
        <v>55</v>
      </c>
      <c r="C394" s="10" t="s">
        <v>40</v>
      </c>
      <c r="D394" s="71" t="s">
        <v>208</v>
      </c>
      <c r="E394" s="10" t="s">
        <v>27</v>
      </c>
      <c r="F394" s="58">
        <f>F395</f>
        <v>168005</v>
      </c>
      <c r="G394" s="52">
        <f>G395</f>
        <v>168005</v>
      </c>
      <c r="H394" s="52">
        <f t="shared" ref="H394" si="154">H395</f>
        <v>168005</v>
      </c>
      <c r="I394" s="32"/>
      <c r="J394" s="23"/>
      <c r="K394" s="46">
        <v>5</v>
      </c>
    </row>
    <row r="395" spans="1:11" s="15" customFormat="1" ht="31.2" x14ac:dyDescent="0.25">
      <c r="A395" s="54" t="s">
        <v>125</v>
      </c>
      <c r="B395" s="10" t="s">
        <v>55</v>
      </c>
      <c r="C395" s="10" t="s">
        <v>40</v>
      </c>
      <c r="D395" s="71" t="s">
        <v>208</v>
      </c>
      <c r="E395" s="10" t="s">
        <v>126</v>
      </c>
      <c r="F395" s="58">
        <v>168005</v>
      </c>
      <c r="G395" s="52">
        <v>168005</v>
      </c>
      <c r="H395" s="58">
        <v>168005</v>
      </c>
      <c r="I395" s="32" t="s">
        <v>547</v>
      </c>
      <c r="J395" s="23" t="s">
        <v>525</v>
      </c>
      <c r="K395" s="46"/>
    </row>
    <row r="396" spans="1:11" s="15" customFormat="1" ht="78" x14ac:dyDescent="0.25">
      <c r="A396" s="98" t="s">
        <v>207</v>
      </c>
      <c r="B396" s="10" t="s">
        <v>55</v>
      </c>
      <c r="C396" s="10" t="s">
        <v>40</v>
      </c>
      <c r="D396" s="71" t="s">
        <v>208</v>
      </c>
      <c r="E396" s="10" t="s">
        <v>27</v>
      </c>
      <c r="F396" s="58">
        <f>F397</f>
        <v>8842.3700000000008</v>
      </c>
      <c r="G396" s="52">
        <f>G397</f>
        <v>8842.3700000000008</v>
      </c>
      <c r="H396" s="58">
        <f>H397</f>
        <v>8842.3700000000008</v>
      </c>
      <c r="I396" s="32"/>
      <c r="J396" s="23">
        <v>8842.3700000000008</v>
      </c>
      <c r="K396" s="46">
        <v>5</v>
      </c>
    </row>
    <row r="397" spans="1:11" s="15" customFormat="1" ht="31.2" x14ac:dyDescent="0.25">
      <c r="A397" s="54" t="s">
        <v>125</v>
      </c>
      <c r="B397" s="10" t="s">
        <v>55</v>
      </c>
      <c r="C397" s="10" t="s">
        <v>40</v>
      </c>
      <c r="D397" s="71" t="s">
        <v>208</v>
      </c>
      <c r="E397" s="10" t="s">
        <v>126</v>
      </c>
      <c r="F397" s="58">
        <v>8842.3700000000008</v>
      </c>
      <c r="G397" s="58">
        <v>8842.3700000000008</v>
      </c>
      <c r="H397" s="58">
        <v>8842.3700000000008</v>
      </c>
      <c r="I397" s="32" t="s">
        <v>547</v>
      </c>
      <c r="J397" s="23" t="s">
        <v>520</v>
      </c>
      <c r="K397" s="46">
        <v>5</v>
      </c>
    </row>
    <row r="398" spans="1:11" s="15" customFormat="1" ht="15.6" x14ac:dyDescent="0.3">
      <c r="A398" s="96" t="s">
        <v>493</v>
      </c>
      <c r="B398" s="100" t="s">
        <v>55</v>
      </c>
      <c r="C398" s="53" t="s">
        <v>40</v>
      </c>
      <c r="D398" s="53" t="s">
        <v>491</v>
      </c>
      <c r="E398" s="53" t="s">
        <v>27</v>
      </c>
      <c r="F398" s="58">
        <f>F399+F401</f>
        <v>0</v>
      </c>
      <c r="G398" s="58">
        <f>G399+G401</f>
        <v>0</v>
      </c>
      <c r="H398" s="58">
        <f>H399+H401</f>
        <v>0</v>
      </c>
      <c r="I398" s="32"/>
      <c r="J398" s="23"/>
      <c r="K398" s="46"/>
    </row>
    <row r="399" spans="1:11" s="15" customFormat="1" ht="31.2" x14ac:dyDescent="0.25">
      <c r="A399" s="54" t="s">
        <v>494</v>
      </c>
      <c r="B399" s="10" t="s">
        <v>55</v>
      </c>
      <c r="C399" s="10" t="s">
        <v>40</v>
      </c>
      <c r="D399" s="71" t="s">
        <v>492</v>
      </c>
      <c r="E399" s="10" t="s">
        <v>27</v>
      </c>
      <c r="F399" s="58">
        <f>F400</f>
        <v>0</v>
      </c>
      <c r="G399" s="52">
        <v>0</v>
      </c>
      <c r="H399" s="58">
        <v>0</v>
      </c>
      <c r="I399" s="32"/>
      <c r="J399" s="23"/>
      <c r="K399" s="46">
        <v>5</v>
      </c>
    </row>
    <row r="400" spans="1:11" s="15" customFormat="1" ht="31.2" x14ac:dyDescent="0.25">
      <c r="A400" s="54" t="s">
        <v>125</v>
      </c>
      <c r="B400" s="10" t="s">
        <v>55</v>
      </c>
      <c r="C400" s="10" t="s">
        <v>40</v>
      </c>
      <c r="D400" s="71" t="s">
        <v>492</v>
      </c>
      <c r="E400" s="10" t="s">
        <v>126</v>
      </c>
      <c r="F400" s="58">
        <v>0</v>
      </c>
      <c r="G400" s="52">
        <v>0</v>
      </c>
      <c r="H400" s="58">
        <v>0</v>
      </c>
      <c r="I400" s="32" t="s">
        <v>547</v>
      </c>
      <c r="J400" s="23" t="s">
        <v>520</v>
      </c>
      <c r="K400" s="46">
        <v>5</v>
      </c>
    </row>
    <row r="401" spans="1:11" s="15" customFormat="1" ht="31.2" x14ac:dyDescent="0.25">
      <c r="A401" s="54" t="s">
        <v>495</v>
      </c>
      <c r="B401" s="10" t="s">
        <v>55</v>
      </c>
      <c r="C401" s="10" t="s">
        <v>40</v>
      </c>
      <c r="D401" s="71" t="s">
        <v>492</v>
      </c>
      <c r="E401" s="10" t="s">
        <v>27</v>
      </c>
      <c r="F401" s="58">
        <f>F402</f>
        <v>0</v>
      </c>
      <c r="G401" s="58">
        <f t="shared" ref="G401:H401" si="155">G402</f>
        <v>0</v>
      </c>
      <c r="H401" s="58">
        <f t="shared" si="155"/>
        <v>0</v>
      </c>
      <c r="I401" s="32"/>
      <c r="J401" s="23"/>
      <c r="K401" s="46">
        <v>5</v>
      </c>
    </row>
    <row r="402" spans="1:11" s="15" customFormat="1" ht="31.2" x14ac:dyDescent="0.25">
      <c r="A402" s="98" t="s">
        <v>125</v>
      </c>
      <c r="B402" s="10" t="s">
        <v>55</v>
      </c>
      <c r="C402" s="10" t="s">
        <v>40</v>
      </c>
      <c r="D402" s="71" t="s">
        <v>492</v>
      </c>
      <c r="E402" s="10" t="s">
        <v>126</v>
      </c>
      <c r="F402" s="58">
        <v>0</v>
      </c>
      <c r="G402" s="52">
        <v>0</v>
      </c>
      <c r="H402" s="58">
        <v>0</v>
      </c>
      <c r="I402" s="32" t="s">
        <v>547</v>
      </c>
      <c r="J402" s="23" t="s">
        <v>520</v>
      </c>
      <c r="K402" s="46">
        <v>5</v>
      </c>
    </row>
    <row r="403" spans="1:11" s="15" customFormat="1" ht="31.2" x14ac:dyDescent="0.25">
      <c r="A403" s="66" t="s">
        <v>147</v>
      </c>
      <c r="B403" s="10" t="s">
        <v>55</v>
      </c>
      <c r="C403" s="10" t="s">
        <v>75</v>
      </c>
      <c r="D403" s="10" t="s">
        <v>154</v>
      </c>
      <c r="E403" s="10" t="s">
        <v>27</v>
      </c>
      <c r="F403" s="52">
        <f>F404+F413</f>
        <v>13773020</v>
      </c>
      <c r="G403" s="52">
        <f t="shared" ref="G403:H403" si="156">G404+G413</f>
        <v>14860220</v>
      </c>
      <c r="H403" s="52">
        <f t="shared" si="156"/>
        <v>14860220</v>
      </c>
      <c r="I403" s="32"/>
      <c r="J403" s="23"/>
      <c r="K403" s="46"/>
    </row>
    <row r="404" spans="1:11" s="15" customFormat="1" ht="46.8" x14ac:dyDescent="0.25">
      <c r="A404" s="66" t="s">
        <v>320</v>
      </c>
      <c r="B404" s="10" t="s">
        <v>55</v>
      </c>
      <c r="C404" s="10" t="s">
        <v>75</v>
      </c>
      <c r="D404" s="10" t="s">
        <v>10</v>
      </c>
      <c r="E404" s="10" t="s">
        <v>27</v>
      </c>
      <c r="F404" s="52">
        <f t="shared" ref="F404:H404" si="157">F405</f>
        <v>13773020</v>
      </c>
      <c r="G404" s="52">
        <f>G405</f>
        <v>14860220</v>
      </c>
      <c r="H404" s="52">
        <f t="shared" si="157"/>
        <v>14860220</v>
      </c>
      <c r="I404" s="32"/>
      <c r="J404" s="23"/>
      <c r="K404" s="46"/>
    </row>
    <row r="405" spans="1:11" s="15" customFormat="1" ht="62.4" x14ac:dyDescent="0.25">
      <c r="A405" s="7" t="s">
        <v>327</v>
      </c>
      <c r="B405" s="10" t="s">
        <v>55</v>
      </c>
      <c r="C405" s="82" t="s">
        <v>75</v>
      </c>
      <c r="D405" s="82" t="s">
        <v>17</v>
      </c>
      <c r="E405" s="82" t="s">
        <v>27</v>
      </c>
      <c r="F405" s="52">
        <f>F407+F411</f>
        <v>13773020</v>
      </c>
      <c r="G405" s="52">
        <f>G407+G411</f>
        <v>14860220</v>
      </c>
      <c r="H405" s="52">
        <f>H407+H411</f>
        <v>14860220</v>
      </c>
      <c r="I405" s="32"/>
      <c r="J405" s="23"/>
      <c r="K405" s="46"/>
    </row>
    <row r="406" spans="1:11" s="15" customFormat="1" ht="62.4" x14ac:dyDescent="0.25">
      <c r="A406" s="7" t="s">
        <v>454</v>
      </c>
      <c r="B406" s="10" t="s">
        <v>55</v>
      </c>
      <c r="C406" s="82" t="s">
        <v>75</v>
      </c>
      <c r="D406" s="82" t="s">
        <v>453</v>
      </c>
      <c r="E406" s="82" t="s">
        <v>27</v>
      </c>
      <c r="F406" s="52">
        <f>F407+F408+F409</f>
        <v>27546040</v>
      </c>
      <c r="G406" s="52">
        <f>G407+G408+G409</f>
        <v>29618240</v>
      </c>
      <c r="H406" s="52">
        <f t="shared" ref="H406:H407" si="158">H407+H408+H409</f>
        <v>29618240</v>
      </c>
      <c r="I406" s="32"/>
      <c r="J406" s="23"/>
      <c r="K406" s="46"/>
    </row>
    <row r="407" spans="1:11" s="15" customFormat="1" ht="46.8" x14ac:dyDescent="0.25">
      <c r="A407" s="7" t="s">
        <v>119</v>
      </c>
      <c r="B407" s="10" t="s">
        <v>55</v>
      </c>
      <c r="C407" s="82" t="s">
        <v>75</v>
      </c>
      <c r="D407" s="82" t="s">
        <v>328</v>
      </c>
      <c r="E407" s="82" t="s">
        <v>27</v>
      </c>
      <c r="F407" s="52">
        <f>F408+F409+F410</f>
        <v>13773020</v>
      </c>
      <c r="G407" s="52">
        <f>G408+G409+G410</f>
        <v>14845220</v>
      </c>
      <c r="H407" s="52">
        <f t="shared" si="158"/>
        <v>14845220</v>
      </c>
      <c r="I407" s="32"/>
      <c r="J407" s="23"/>
      <c r="K407" s="46">
        <v>5</v>
      </c>
    </row>
    <row r="408" spans="1:11" s="15" customFormat="1" ht="30" x14ac:dyDescent="0.25">
      <c r="A408" s="54" t="s">
        <v>140</v>
      </c>
      <c r="B408" s="10" t="s">
        <v>55</v>
      </c>
      <c r="C408" s="82" t="s">
        <v>75</v>
      </c>
      <c r="D408" s="82" t="s">
        <v>328</v>
      </c>
      <c r="E408" s="10" t="s">
        <v>141</v>
      </c>
      <c r="F408" s="58">
        <f>13579910-1000000</f>
        <v>12579910</v>
      </c>
      <c r="G408" s="52">
        <v>13579910</v>
      </c>
      <c r="H408" s="58">
        <f>13579910+404290</f>
        <v>13984200</v>
      </c>
      <c r="I408" s="32" t="s">
        <v>547</v>
      </c>
      <c r="J408" s="23" t="s">
        <v>520</v>
      </c>
      <c r="K408" s="46">
        <v>5</v>
      </c>
    </row>
    <row r="409" spans="1:11" s="15" customFormat="1" ht="31.2" x14ac:dyDescent="0.25">
      <c r="A409" s="54" t="s">
        <v>125</v>
      </c>
      <c r="B409" s="10" t="s">
        <v>55</v>
      </c>
      <c r="C409" s="82" t="s">
        <v>75</v>
      </c>
      <c r="D409" s="82" t="s">
        <v>328</v>
      </c>
      <c r="E409" s="10" t="s">
        <v>126</v>
      </c>
      <c r="F409" s="58">
        <v>1193110</v>
      </c>
      <c r="G409" s="58">
        <v>1193110</v>
      </c>
      <c r="H409" s="58">
        <f>1193110-404290</f>
        <v>788820</v>
      </c>
      <c r="I409" s="32" t="s">
        <v>547</v>
      </c>
      <c r="J409" s="23" t="s">
        <v>520</v>
      </c>
      <c r="K409" s="46">
        <v>5</v>
      </c>
    </row>
    <row r="410" spans="1:11" s="15" customFormat="1" ht="30" x14ac:dyDescent="0.25">
      <c r="A410" s="54" t="s">
        <v>129</v>
      </c>
      <c r="B410" s="10" t="s">
        <v>55</v>
      </c>
      <c r="C410" s="82" t="s">
        <v>75</v>
      </c>
      <c r="D410" s="82" t="s">
        <v>328</v>
      </c>
      <c r="E410" s="10" t="s">
        <v>142</v>
      </c>
      <c r="F410" s="58">
        <v>0</v>
      </c>
      <c r="G410" s="52">
        <v>72200</v>
      </c>
      <c r="H410" s="58">
        <v>72200</v>
      </c>
      <c r="I410" s="32" t="s">
        <v>547</v>
      </c>
      <c r="J410" s="23" t="s">
        <v>520</v>
      </c>
      <c r="K410" s="46">
        <v>5</v>
      </c>
    </row>
    <row r="411" spans="1:11" s="15" customFormat="1" ht="46.8" x14ac:dyDescent="0.25">
      <c r="A411" s="7" t="s">
        <v>124</v>
      </c>
      <c r="B411" s="10" t="s">
        <v>55</v>
      </c>
      <c r="C411" s="82" t="s">
        <v>75</v>
      </c>
      <c r="D411" s="10" t="s">
        <v>329</v>
      </c>
      <c r="E411" s="10" t="s">
        <v>27</v>
      </c>
      <c r="F411" s="58">
        <f>F412</f>
        <v>0</v>
      </c>
      <c r="G411" s="58">
        <f t="shared" ref="G411:H411" si="159">G412</f>
        <v>15000</v>
      </c>
      <c r="H411" s="58">
        <f t="shared" si="159"/>
        <v>15000</v>
      </c>
      <c r="I411" s="32"/>
      <c r="J411" s="23"/>
      <c r="K411" s="46">
        <v>5</v>
      </c>
    </row>
    <row r="412" spans="1:11" s="15" customFormat="1" ht="31.2" x14ac:dyDescent="0.25">
      <c r="A412" s="54" t="s">
        <v>125</v>
      </c>
      <c r="B412" s="10" t="s">
        <v>55</v>
      </c>
      <c r="C412" s="82" t="s">
        <v>75</v>
      </c>
      <c r="D412" s="10" t="s">
        <v>329</v>
      </c>
      <c r="E412" s="10" t="s">
        <v>126</v>
      </c>
      <c r="F412" s="58">
        <v>0</v>
      </c>
      <c r="G412" s="52">
        <v>15000</v>
      </c>
      <c r="H412" s="58">
        <v>15000</v>
      </c>
      <c r="I412" s="32" t="s">
        <v>547</v>
      </c>
      <c r="J412" s="23" t="s">
        <v>520</v>
      </c>
      <c r="K412" s="46">
        <v>5</v>
      </c>
    </row>
    <row r="413" spans="1:11" s="15" customFormat="1" ht="78" x14ac:dyDescent="0.25">
      <c r="A413" s="54" t="s">
        <v>333</v>
      </c>
      <c r="B413" s="10" t="s">
        <v>55</v>
      </c>
      <c r="C413" s="10" t="s">
        <v>75</v>
      </c>
      <c r="D413" s="71" t="s">
        <v>331</v>
      </c>
      <c r="E413" s="10" t="s">
        <v>27</v>
      </c>
      <c r="F413" s="52">
        <f>F414</f>
        <v>0</v>
      </c>
      <c r="G413" s="52">
        <f t="shared" ref="G413:H415" si="160">G419</f>
        <v>0</v>
      </c>
      <c r="H413" s="52">
        <f t="shared" si="160"/>
        <v>0</v>
      </c>
      <c r="I413" s="32"/>
      <c r="J413" s="23"/>
      <c r="K413" s="46"/>
    </row>
    <row r="414" spans="1:11" s="15" customFormat="1" ht="62.4" x14ac:dyDescent="0.25">
      <c r="A414" s="54" t="s">
        <v>464</v>
      </c>
      <c r="B414" s="10" t="s">
        <v>55</v>
      </c>
      <c r="C414" s="10" t="s">
        <v>75</v>
      </c>
      <c r="D414" s="71" t="s">
        <v>330</v>
      </c>
      <c r="E414" s="10" t="s">
        <v>27</v>
      </c>
      <c r="F414" s="52">
        <f>F415</f>
        <v>0</v>
      </c>
      <c r="G414" s="52">
        <f t="shared" si="160"/>
        <v>0</v>
      </c>
      <c r="H414" s="52">
        <f t="shared" si="160"/>
        <v>0</v>
      </c>
      <c r="I414" s="32"/>
      <c r="J414" s="23"/>
      <c r="K414" s="46"/>
    </row>
    <row r="415" spans="1:11" s="15" customFormat="1" ht="62.4" x14ac:dyDescent="0.25">
      <c r="A415" s="54" t="s">
        <v>332</v>
      </c>
      <c r="B415" s="10" t="s">
        <v>55</v>
      </c>
      <c r="C415" s="10" t="s">
        <v>75</v>
      </c>
      <c r="D415" s="71" t="s">
        <v>258</v>
      </c>
      <c r="E415" s="10" t="s">
        <v>27</v>
      </c>
      <c r="F415" s="52">
        <f>F416+F418+F420</f>
        <v>0</v>
      </c>
      <c r="G415" s="52">
        <f t="shared" si="160"/>
        <v>0</v>
      </c>
      <c r="H415" s="52">
        <f t="shared" si="160"/>
        <v>0</v>
      </c>
      <c r="I415" s="32"/>
      <c r="J415" s="23"/>
      <c r="K415" s="46"/>
    </row>
    <row r="416" spans="1:11" s="15" customFormat="1" ht="78" x14ac:dyDescent="0.25">
      <c r="A416" s="66" t="s">
        <v>256</v>
      </c>
      <c r="B416" s="10" t="s">
        <v>55</v>
      </c>
      <c r="C416" s="10" t="s">
        <v>75</v>
      </c>
      <c r="D416" s="71" t="s">
        <v>257</v>
      </c>
      <c r="E416" s="10" t="s">
        <v>27</v>
      </c>
      <c r="F416" s="52">
        <f>F417</f>
        <v>0</v>
      </c>
      <c r="G416" s="52">
        <f t="shared" ref="G416:H416" si="161">G417</f>
        <v>0</v>
      </c>
      <c r="H416" s="52">
        <f t="shared" si="161"/>
        <v>0</v>
      </c>
      <c r="I416" s="32"/>
      <c r="J416" s="23"/>
      <c r="K416" s="46">
        <v>5</v>
      </c>
    </row>
    <row r="417" spans="1:11" s="15" customFormat="1" ht="31.2" x14ac:dyDescent="0.25">
      <c r="A417" s="54" t="s">
        <v>125</v>
      </c>
      <c r="B417" s="10" t="s">
        <v>55</v>
      </c>
      <c r="C417" s="10" t="s">
        <v>75</v>
      </c>
      <c r="D417" s="71" t="s">
        <v>257</v>
      </c>
      <c r="E417" s="10" t="s">
        <v>126</v>
      </c>
      <c r="F417" s="52">
        <v>0</v>
      </c>
      <c r="G417" s="58">
        <v>0</v>
      </c>
      <c r="H417" s="58">
        <v>0</v>
      </c>
      <c r="I417" s="32" t="s">
        <v>547</v>
      </c>
      <c r="J417" s="23" t="s">
        <v>520</v>
      </c>
      <c r="K417" s="46">
        <v>5</v>
      </c>
    </row>
    <row r="418" spans="1:11" s="15" customFormat="1" ht="62.4" x14ac:dyDescent="0.25">
      <c r="A418" s="54" t="s">
        <v>457</v>
      </c>
      <c r="B418" s="10" t="s">
        <v>55</v>
      </c>
      <c r="C418" s="10" t="s">
        <v>75</v>
      </c>
      <c r="D418" s="71" t="s">
        <v>257</v>
      </c>
      <c r="E418" s="10" t="s">
        <v>27</v>
      </c>
      <c r="F418" s="52">
        <f>F419</f>
        <v>0</v>
      </c>
      <c r="G418" s="52">
        <f t="shared" ref="G418:H418" si="162">G419</f>
        <v>0</v>
      </c>
      <c r="H418" s="52">
        <f t="shared" si="162"/>
        <v>0</v>
      </c>
      <c r="I418" s="32"/>
      <c r="J418" s="23"/>
      <c r="K418" s="46">
        <v>5</v>
      </c>
    </row>
    <row r="419" spans="1:11" s="15" customFormat="1" ht="31.2" x14ac:dyDescent="0.25">
      <c r="A419" s="54" t="s">
        <v>125</v>
      </c>
      <c r="B419" s="10" t="s">
        <v>55</v>
      </c>
      <c r="C419" s="10" t="s">
        <v>75</v>
      </c>
      <c r="D419" s="71" t="s">
        <v>257</v>
      </c>
      <c r="E419" s="10" t="s">
        <v>126</v>
      </c>
      <c r="F419" s="52">
        <v>0</v>
      </c>
      <c r="G419" s="58">
        <v>0</v>
      </c>
      <c r="H419" s="58">
        <v>0</v>
      </c>
      <c r="I419" s="32" t="s">
        <v>547</v>
      </c>
      <c r="J419" s="23" t="s">
        <v>520</v>
      </c>
      <c r="K419" s="46">
        <v>5</v>
      </c>
    </row>
    <row r="420" spans="1:11" s="15" customFormat="1" ht="31.2" x14ac:dyDescent="0.25">
      <c r="A420" s="54" t="s">
        <v>255</v>
      </c>
      <c r="B420" s="10" t="s">
        <v>55</v>
      </c>
      <c r="C420" s="10" t="s">
        <v>75</v>
      </c>
      <c r="D420" s="71" t="s">
        <v>456</v>
      </c>
      <c r="E420" s="10" t="s">
        <v>27</v>
      </c>
      <c r="F420" s="52">
        <f>F421</f>
        <v>0</v>
      </c>
      <c r="G420" s="58">
        <v>0</v>
      </c>
      <c r="H420" s="58">
        <v>0</v>
      </c>
      <c r="I420" s="32"/>
      <c r="J420" s="23"/>
      <c r="K420" s="46">
        <v>5</v>
      </c>
    </row>
    <row r="421" spans="1:11" s="15" customFormat="1" ht="31.2" x14ac:dyDescent="0.25">
      <c r="A421" s="54" t="s">
        <v>125</v>
      </c>
      <c r="B421" s="10" t="s">
        <v>55</v>
      </c>
      <c r="C421" s="10" t="s">
        <v>75</v>
      </c>
      <c r="D421" s="71" t="s">
        <v>456</v>
      </c>
      <c r="E421" s="10" t="s">
        <v>126</v>
      </c>
      <c r="F421" s="52">
        <v>0</v>
      </c>
      <c r="G421" s="58">
        <v>0</v>
      </c>
      <c r="H421" s="58">
        <v>0</v>
      </c>
      <c r="I421" s="32" t="s">
        <v>547</v>
      </c>
      <c r="J421" s="23" t="s">
        <v>520</v>
      </c>
      <c r="K421" s="46">
        <v>5</v>
      </c>
    </row>
    <row r="422" spans="1:11" s="18" customFormat="1" ht="46.8" x14ac:dyDescent="0.3">
      <c r="A422" s="13" t="s">
        <v>474</v>
      </c>
      <c r="B422" s="13">
        <v>995</v>
      </c>
      <c r="C422" s="14" t="s">
        <v>28</v>
      </c>
      <c r="D422" s="14" t="s">
        <v>154</v>
      </c>
      <c r="E422" s="14" t="s">
        <v>27</v>
      </c>
      <c r="F422" s="17">
        <f>F423+F509</f>
        <v>738478308.50999999</v>
      </c>
      <c r="G422" s="17">
        <f>G423+G509</f>
        <v>771723804.37</v>
      </c>
      <c r="H422" s="17">
        <f>H423+H509</f>
        <v>802794686.83000004</v>
      </c>
      <c r="I422" s="31"/>
      <c r="J422" s="35"/>
      <c r="K422" s="45"/>
    </row>
    <row r="423" spans="1:11" s="18" customFormat="1" ht="15.6" x14ac:dyDescent="0.3">
      <c r="A423" s="13" t="s">
        <v>32</v>
      </c>
      <c r="B423" s="14" t="s">
        <v>63</v>
      </c>
      <c r="C423" s="14" t="s">
        <v>46</v>
      </c>
      <c r="D423" s="14" t="s">
        <v>154</v>
      </c>
      <c r="E423" s="122" t="s">
        <v>27</v>
      </c>
      <c r="F423" s="17">
        <f>F424+F442+F481+F487+F498</f>
        <v>729648165.50999999</v>
      </c>
      <c r="G423" s="17">
        <f>G424+G442+G481+G487+G498</f>
        <v>764980261.37</v>
      </c>
      <c r="H423" s="17">
        <f>H424+H442+H481+H487+H498</f>
        <v>795848952.83000004</v>
      </c>
      <c r="I423" s="31"/>
      <c r="J423" s="35"/>
      <c r="K423" s="45"/>
    </row>
    <row r="424" spans="1:11" s="18" customFormat="1" ht="15.6" x14ac:dyDescent="0.3">
      <c r="A424" s="7" t="s">
        <v>39</v>
      </c>
      <c r="B424" s="10" t="s">
        <v>63</v>
      </c>
      <c r="C424" s="10" t="s">
        <v>47</v>
      </c>
      <c r="D424" s="10" t="s">
        <v>154</v>
      </c>
      <c r="E424" s="82" t="s">
        <v>27</v>
      </c>
      <c r="F424" s="52">
        <f t="shared" ref="F424:H425" si="163">F425</f>
        <v>189490678.22</v>
      </c>
      <c r="G424" s="52">
        <f t="shared" si="163"/>
        <v>202326247</v>
      </c>
      <c r="H424" s="52">
        <f t="shared" si="163"/>
        <v>204301331</v>
      </c>
      <c r="I424" s="31"/>
      <c r="J424" s="35"/>
      <c r="K424" s="45"/>
    </row>
    <row r="425" spans="1:11" s="18" customFormat="1" ht="46.8" x14ac:dyDescent="0.3">
      <c r="A425" s="7" t="s">
        <v>462</v>
      </c>
      <c r="B425" s="10" t="s">
        <v>63</v>
      </c>
      <c r="C425" s="10" t="s">
        <v>47</v>
      </c>
      <c r="D425" s="10" t="s">
        <v>0</v>
      </c>
      <c r="E425" s="82" t="s">
        <v>27</v>
      </c>
      <c r="F425" s="52">
        <f>F426</f>
        <v>189490678.22</v>
      </c>
      <c r="G425" s="52">
        <f t="shared" si="163"/>
        <v>202326247</v>
      </c>
      <c r="H425" s="52">
        <f t="shared" si="163"/>
        <v>204301331</v>
      </c>
      <c r="I425" s="31"/>
      <c r="J425" s="35"/>
      <c r="K425" s="45"/>
    </row>
    <row r="426" spans="1:11" s="18" customFormat="1" ht="31.2" x14ac:dyDescent="0.3">
      <c r="A426" s="7" t="s">
        <v>289</v>
      </c>
      <c r="B426" s="10" t="s">
        <v>63</v>
      </c>
      <c r="C426" s="10" t="s">
        <v>47</v>
      </c>
      <c r="D426" s="10" t="s">
        <v>18</v>
      </c>
      <c r="E426" s="82" t="s">
        <v>27</v>
      </c>
      <c r="F426" s="52">
        <f>F427+F434+F437</f>
        <v>189490678.22</v>
      </c>
      <c r="G426" s="52">
        <f t="shared" ref="G426:H426" si="164">G427+G434+G437</f>
        <v>202326247</v>
      </c>
      <c r="H426" s="52">
        <f t="shared" si="164"/>
        <v>204301331</v>
      </c>
      <c r="I426" s="31"/>
      <c r="J426" s="35"/>
      <c r="K426" s="45"/>
    </row>
    <row r="427" spans="1:11" s="15" customFormat="1" ht="31.2" x14ac:dyDescent="0.3">
      <c r="A427" s="123" t="s">
        <v>225</v>
      </c>
      <c r="B427" s="10" t="s">
        <v>63</v>
      </c>
      <c r="C427" s="10" t="s">
        <v>47</v>
      </c>
      <c r="D427" s="10" t="s">
        <v>226</v>
      </c>
      <c r="E427" s="82" t="s">
        <v>27</v>
      </c>
      <c r="F427" s="52">
        <f>F428+F430+F432</f>
        <v>179986808.25</v>
      </c>
      <c r="G427" s="52">
        <f t="shared" ref="G427:H427" si="165">G428+G430+G432</f>
        <v>202326247</v>
      </c>
      <c r="H427" s="52">
        <f t="shared" si="165"/>
        <v>204301331</v>
      </c>
      <c r="I427" s="32"/>
      <c r="J427" s="23"/>
      <c r="K427" s="46"/>
    </row>
    <row r="428" spans="1:11" s="18" customFormat="1" ht="46.8" x14ac:dyDescent="0.3">
      <c r="A428" s="7" t="s">
        <v>119</v>
      </c>
      <c r="B428" s="10" t="s">
        <v>63</v>
      </c>
      <c r="C428" s="10" t="s">
        <v>47</v>
      </c>
      <c r="D428" s="10" t="s">
        <v>222</v>
      </c>
      <c r="E428" s="10" t="s">
        <v>27</v>
      </c>
      <c r="F428" s="58">
        <f>F429</f>
        <v>90245750</v>
      </c>
      <c r="G428" s="52">
        <f>G429</f>
        <v>105581569</v>
      </c>
      <c r="H428" s="58">
        <f>H429</f>
        <v>98793200</v>
      </c>
      <c r="I428" s="31"/>
      <c r="J428" s="35"/>
      <c r="K428" s="45">
        <v>5</v>
      </c>
    </row>
    <row r="429" spans="1:11" s="18" customFormat="1" ht="30.6" x14ac:dyDescent="0.3">
      <c r="A429" s="7" t="s">
        <v>138</v>
      </c>
      <c r="B429" s="10" t="s">
        <v>63</v>
      </c>
      <c r="C429" s="10" t="s">
        <v>47</v>
      </c>
      <c r="D429" s="10" t="s">
        <v>222</v>
      </c>
      <c r="E429" s="10" t="s">
        <v>139</v>
      </c>
      <c r="F429" s="58">
        <v>90245750</v>
      </c>
      <c r="G429" s="52">
        <v>105581569</v>
      </c>
      <c r="H429" s="58">
        <f>103793200-5000000</f>
        <v>98793200</v>
      </c>
      <c r="I429" s="32" t="s">
        <v>542</v>
      </c>
      <c r="J429" s="23" t="s">
        <v>520</v>
      </c>
      <c r="K429" s="45">
        <v>5</v>
      </c>
    </row>
    <row r="430" spans="1:11" s="18" customFormat="1" ht="93.6" x14ac:dyDescent="0.3">
      <c r="A430" s="7" t="s">
        <v>123</v>
      </c>
      <c r="B430" s="10" t="s">
        <v>63</v>
      </c>
      <c r="C430" s="10" t="s">
        <v>47</v>
      </c>
      <c r="D430" s="10" t="s">
        <v>223</v>
      </c>
      <c r="E430" s="10" t="s">
        <v>27</v>
      </c>
      <c r="F430" s="58">
        <f>F431</f>
        <v>1036713.25</v>
      </c>
      <c r="G430" s="58">
        <f>G431</f>
        <v>0</v>
      </c>
      <c r="H430" s="58">
        <f>H431</f>
        <v>0</v>
      </c>
      <c r="I430" s="31"/>
      <c r="J430" s="35"/>
      <c r="K430" s="45">
        <v>5</v>
      </c>
    </row>
    <row r="431" spans="1:11" s="18" customFormat="1" ht="30.6" x14ac:dyDescent="0.3">
      <c r="A431" s="7" t="s">
        <v>138</v>
      </c>
      <c r="B431" s="10" t="s">
        <v>63</v>
      </c>
      <c r="C431" s="10" t="s">
        <v>47</v>
      </c>
      <c r="D431" s="10" t="s">
        <v>223</v>
      </c>
      <c r="E431" s="10" t="s">
        <v>139</v>
      </c>
      <c r="F431" s="58">
        <v>1036713.25</v>
      </c>
      <c r="G431" s="58">
        <v>0</v>
      </c>
      <c r="H431" s="58">
        <v>0</v>
      </c>
      <c r="I431" s="32" t="s">
        <v>542</v>
      </c>
      <c r="J431" s="23" t="s">
        <v>520</v>
      </c>
      <c r="K431" s="45">
        <v>5</v>
      </c>
    </row>
    <row r="432" spans="1:11" s="15" customFormat="1" ht="78" x14ac:dyDescent="0.25">
      <c r="A432" s="7" t="s">
        <v>262</v>
      </c>
      <c r="B432" s="10" t="s">
        <v>63</v>
      </c>
      <c r="C432" s="10" t="s">
        <v>47</v>
      </c>
      <c r="D432" s="10" t="s">
        <v>224</v>
      </c>
      <c r="E432" s="10" t="s">
        <v>27</v>
      </c>
      <c r="F432" s="52">
        <f>F433</f>
        <v>88704345</v>
      </c>
      <c r="G432" s="52">
        <f t="shared" ref="G432:H432" si="166">G433</f>
        <v>96744678</v>
      </c>
      <c r="H432" s="52">
        <f t="shared" si="166"/>
        <v>105508131</v>
      </c>
      <c r="I432" s="32"/>
      <c r="J432" s="23"/>
      <c r="K432" s="46">
        <v>5</v>
      </c>
    </row>
    <row r="433" spans="1:11" s="15" customFormat="1" ht="30" x14ac:dyDescent="0.25">
      <c r="A433" s="7" t="s">
        <v>138</v>
      </c>
      <c r="B433" s="10" t="s">
        <v>63</v>
      </c>
      <c r="C433" s="10" t="s">
        <v>47</v>
      </c>
      <c r="D433" s="10" t="s">
        <v>224</v>
      </c>
      <c r="E433" s="10" t="s">
        <v>139</v>
      </c>
      <c r="F433" s="57">
        <f>85704345+3000000</f>
        <v>88704345</v>
      </c>
      <c r="G433" s="57">
        <v>96744678</v>
      </c>
      <c r="H433" s="57">
        <v>105508131</v>
      </c>
      <c r="I433" s="32" t="s">
        <v>542</v>
      </c>
      <c r="J433" s="23" t="s">
        <v>525</v>
      </c>
      <c r="K433" s="46"/>
    </row>
    <row r="434" spans="1:11" s="15" customFormat="1" ht="31.2" x14ac:dyDescent="0.3">
      <c r="A434" s="123" t="s">
        <v>290</v>
      </c>
      <c r="B434" s="10" t="s">
        <v>63</v>
      </c>
      <c r="C434" s="10" t="s">
        <v>47</v>
      </c>
      <c r="D434" s="10" t="s">
        <v>291</v>
      </c>
      <c r="E434" s="82" t="s">
        <v>27</v>
      </c>
      <c r="F434" s="52">
        <f>F435</f>
        <v>1112080.5</v>
      </c>
      <c r="G434" s="52">
        <f t="shared" ref="G434:H434" si="167">G435</f>
        <v>0</v>
      </c>
      <c r="H434" s="52">
        <f t="shared" si="167"/>
        <v>0</v>
      </c>
      <c r="I434" s="32"/>
      <c r="J434" s="23"/>
      <c r="K434" s="46">
        <v>5</v>
      </c>
    </row>
    <row r="435" spans="1:11" s="15" customFormat="1" ht="78" x14ac:dyDescent="0.25">
      <c r="A435" s="7" t="s">
        <v>277</v>
      </c>
      <c r="B435" s="10" t="s">
        <v>63</v>
      </c>
      <c r="C435" s="10" t="s">
        <v>47</v>
      </c>
      <c r="D435" s="10" t="s">
        <v>278</v>
      </c>
      <c r="E435" s="10" t="s">
        <v>27</v>
      </c>
      <c r="F435" s="58">
        <f>F436</f>
        <v>1112080.5</v>
      </c>
      <c r="G435" s="58">
        <f>G436</f>
        <v>0</v>
      </c>
      <c r="H435" s="58">
        <f>H436</f>
        <v>0</v>
      </c>
      <c r="I435" s="32"/>
      <c r="J435" s="23"/>
      <c r="K435" s="46">
        <v>5</v>
      </c>
    </row>
    <row r="436" spans="1:11" s="15" customFormat="1" ht="30" x14ac:dyDescent="0.25">
      <c r="A436" s="7" t="s">
        <v>138</v>
      </c>
      <c r="B436" s="10" t="s">
        <v>63</v>
      </c>
      <c r="C436" s="10" t="s">
        <v>47</v>
      </c>
      <c r="D436" s="10" t="s">
        <v>278</v>
      </c>
      <c r="E436" s="10" t="s">
        <v>139</v>
      </c>
      <c r="F436" s="58">
        <v>1112080.5</v>
      </c>
      <c r="G436" s="58">
        <v>0</v>
      </c>
      <c r="H436" s="58">
        <v>0</v>
      </c>
      <c r="I436" s="32" t="s">
        <v>542</v>
      </c>
      <c r="J436" s="23" t="s">
        <v>520</v>
      </c>
      <c r="K436" s="46">
        <v>5</v>
      </c>
    </row>
    <row r="437" spans="1:11" s="15" customFormat="1" ht="78" x14ac:dyDescent="0.3">
      <c r="A437" s="123" t="s">
        <v>458</v>
      </c>
      <c r="B437" s="10" t="s">
        <v>63</v>
      </c>
      <c r="C437" s="10" t="s">
        <v>47</v>
      </c>
      <c r="D437" s="10" t="s">
        <v>435</v>
      </c>
      <c r="E437" s="82" t="s">
        <v>27</v>
      </c>
      <c r="F437" s="52">
        <f>F440+F438</f>
        <v>8391789.4700000007</v>
      </c>
      <c r="G437" s="52">
        <f t="shared" ref="G437:H437" si="168">G440+G438</f>
        <v>0</v>
      </c>
      <c r="H437" s="52">
        <f t="shared" si="168"/>
        <v>0</v>
      </c>
      <c r="I437" s="32"/>
      <c r="J437" s="23"/>
      <c r="K437" s="46"/>
    </row>
    <row r="438" spans="1:11" s="15" customFormat="1" ht="109.2" x14ac:dyDescent="0.25">
      <c r="A438" s="7" t="s">
        <v>508</v>
      </c>
      <c r="B438" s="124" t="s">
        <v>63</v>
      </c>
      <c r="C438" s="10" t="s">
        <v>47</v>
      </c>
      <c r="D438" s="53" t="s">
        <v>436</v>
      </c>
      <c r="E438" s="82" t="s">
        <v>27</v>
      </c>
      <c r="F438" s="58">
        <f>F439</f>
        <v>7972200</v>
      </c>
      <c r="G438" s="58">
        <f t="shared" ref="G438:H440" si="169">G439</f>
        <v>0</v>
      </c>
      <c r="H438" s="58">
        <f t="shared" si="169"/>
        <v>0</v>
      </c>
      <c r="I438" s="32"/>
      <c r="J438" s="23"/>
      <c r="K438" s="46">
        <v>5</v>
      </c>
    </row>
    <row r="439" spans="1:11" s="15" customFormat="1" ht="30" x14ac:dyDescent="0.25">
      <c r="A439" s="7" t="s">
        <v>138</v>
      </c>
      <c r="B439" s="10" t="s">
        <v>63</v>
      </c>
      <c r="C439" s="10" t="s">
        <v>47</v>
      </c>
      <c r="D439" s="53" t="s">
        <v>436</v>
      </c>
      <c r="E439" s="82" t="s">
        <v>139</v>
      </c>
      <c r="F439" s="58">
        <v>7972200</v>
      </c>
      <c r="G439" s="52">
        <v>0</v>
      </c>
      <c r="H439" s="58">
        <v>0</v>
      </c>
      <c r="I439" s="32" t="s">
        <v>542</v>
      </c>
      <c r="J439" s="23" t="s">
        <v>525</v>
      </c>
      <c r="K439" s="46"/>
    </row>
    <row r="440" spans="1:11" s="15" customFormat="1" ht="93.6" x14ac:dyDescent="0.25">
      <c r="A440" s="7" t="s">
        <v>429</v>
      </c>
      <c r="B440" s="124" t="s">
        <v>63</v>
      </c>
      <c r="C440" s="10" t="s">
        <v>47</v>
      </c>
      <c r="D440" s="53" t="s">
        <v>436</v>
      </c>
      <c r="E440" s="82" t="s">
        <v>27</v>
      </c>
      <c r="F440" s="58">
        <f>F441</f>
        <v>419589.47</v>
      </c>
      <c r="G440" s="58">
        <v>0</v>
      </c>
      <c r="H440" s="58">
        <f t="shared" si="169"/>
        <v>0</v>
      </c>
      <c r="I440" s="32"/>
      <c r="J440" s="23"/>
      <c r="K440" s="46">
        <v>5</v>
      </c>
    </row>
    <row r="441" spans="1:11" s="15" customFormat="1" ht="30" x14ac:dyDescent="0.25">
      <c r="A441" s="7" t="s">
        <v>138</v>
      </c>
      <c r="B441" s="10" t="s">
        <v>63</v>
      </c>
      <c r="C441" s="10" t="s">
        <v>47</v>
      </c>
      <c r="D441" s="53" t="s">
        <v>436</v>
      </c>
      <c r="E441" s="82" t="s">
        <v>139</v>
      </c>
      <c r="F441" s="58">
        <v>419589.47</v>
      </c>
      <c r="G441" s="52">
        <v>0</v>
      </c>
      <c r="H441" s="58">
        <v>0</v>
      </c>
      <c r="I441" s="32" t="s">
        <v>542</v>
      </c>
      <c r="J441" s="23" t="s">
        <v>520</v>
      </c>
      <c r="K441" s="46">
        <v>5</v>
      </c>
    </row>
    <row r="442" spans="1:11" s="15" customFormat="1" ht="15.6" x14ac:dyDescent="0.25">
      <c r="A442" s="7" t="s">
        <v>33</v>
      </c>
      <c r="B442" s="82" t="s">
        <v>63</v>
      </c>
      <c r="C442" s="82" t="s">
        <v>48</v>
      </c>
      <c r="D442" s="82" t="s">
        <v>154</v>
      </c>
      <c r="E442" s="82" t="s">
        <v>27</v>
      </c>
      <c r="F442" s="52">
        <f t="shared" ref="F442:H442" si="170">F443</f>
        <v>478835318.57999998</v>
      </c>
      <c r="G442" s="52">
        <f t="shared" si="170"/>
        <v>500455758.63999999</v>
      </c>
      <c r="H442" s="52">
        <f t="shared" si="170"/>
        <v>526485801.63999999</v>
      </c>
      <c r="I442" s="32"/>
      <c r="J442" s="23"/>
      <c r="K442" s="46"/>
    </row>
    <row r="443" spans="1:11" s="15" customFormat="1" ht="46.8" x14ac:dyDescent="0.25">
      <c r="A443" s="7" t="s">
        <v>462</v>
      </c>
      <c r="B443" s="82" t="s">
        <v>63</v>
      </c>
      <c r="C443" s="82" t="s">
        <v>48</v>
      </c>
      <c r="D443" s="82" t="s">
        <v>0</v>
      </c>
      <c r="E443" s="82" t="s">
        <v>27</v>
      </c>
      <c r="F443" s="52">
        <f>F444+F477</f>
        <v>478835318.57999998</v>
      </c>
      <c r="G443" s="52">
        <f>G444+G477</f>
        <v>500455758.63999999</v>
      </c>
      <c r="H443" s="52">
        <f>H444+H477</f>
        <v>526485801.63999999</v>
      </c>
      <c r="I443" s="32"/>
      <c r="J443" s="23"/>
      <c r="K443" s="46"/>
    </row>
    <row r="444" spans="1:11" s="15" customFormat="1" ht="31.2" x14ac:dyDescent="0.25">
      <c r="A444" s="7" t="s">
        <v>465</v>
      </c>
      <c r="B444" s="124" t="s">
        <v>63</v>
      </c>
      <c r="C444" s="10" t="s">
        <v>48</v>
      </c>
      <c r="D444" s="10" t="s">
        <v>20</v>
      </c>
      <c r="E444" s="82" t="s">
        <v>27</v>
      </c>
      <c r="F444" s="52">
        <f>F445+F454+F461+F472</f>
        <v>476693361.77999997</v>
      </c>
      <c r="G444" s="52">
        <f>G445+G454+G461+G472</f>
        <v>497072902</v>
      </c>
      <c r="H444" s="52">
        <f>H445+H454+H461+H472</f>
        <v>523102945</v>
      </c>
      <c r="I444" s="32"/>
      <c r="J444" s="23"/>
      <c r="K444" s="46"/>
    </row>
    <row r="445" spans="1:11" s="15" customFormat="1" ht="31.2" x14ac:dyDescent="0.25">
      <c r="A445" s="67" t="s">
        <v>295</v>
      </c>
      <c r="B445" s="10" t="s">
        <v>63</v>
      </c>
      <c r="C445" s="10" t="s">
        <v>48</v>
      </c>
      <c r="D445" s="10" t="s">
        <v>292</v>
      </c>
      <c r="E445" s="82" t="s">
        <v>27</v>
      </c>
      <c r="F445" s="52">
        <f>F446+F448+F450+F452</f>
        <v>427907480.74000001</v>
      </c>
      <c r="G445" s="52">
        <f t="shared" ref="G445:H445" si="171">G446+G448+G450+G452</f>
        <v>474206202</v>
      </c>
      <c r="H445" s="52">
        <f t="shared" si="171"/>
        <v>500236245</v>
      </c>
      <c r="I445" s="32"/>
      <c r="J445" s="23"/>
      <c r="K445" s="46"/>
    </row>
    <row r="446" spans="1:11" s="15" customFormat="1" ht="156" x14ac:dyDescent="0.25">
      <c r="A446" s="66" t="s">
        <v>275</v>
      </c>
      <c r="B446" s="124" t="s">
        <v>63</v>
      </c>
      <c r="C446" s="10" t="s">
        <v>48</v>
      </c>
      <c r="D446" s="10" t="s">
        <v>231</v>
      </c>
      <c r="E446" s="82" t="s">
        <v>27</v>
      </c>
      <c r="F446" s="58">
        <f>F447</f>
        <v>22464000</v>
      </c>
      <c r="G446" s="58">
        <f t="shared" ref="G446:H446" si="172">G447</f>
        <v>22464000</v>
      </c>
      <c r="H446" s="58">
        <f t="shared" si="172"/>
        <v>22464000</v>
      </c>
      <c r="I446" s="32"/>
      <c r="J446" s="23"/>
      <c r="K446" s="46">
        <v>5</v>
      </c>
    </row>
    <row r="447" spans="1:11" s="15" customFormat="1" ht="30" x14ac:dyDescent="0.25">
      <c r="A447" s="7" t="s">
        <v>138</v>
      </c>
      <c r="B447" s="124" t="s">
        <v>63</v>
      </c>
      <c r="C447" s="10" t="s">
        <v>48</v>
      </c>
      <c r="D447" s="10" t="s">
        <v>231</v>
      </c>
      <c r="E447" s="82" t="s">
        <v>139</v>
      </c>
      <c r="F447" s="87">
        <v>22464000</v>
      </c>
      <c r="G447" s="87">
        <v>22464000</v>
      </c>
      <c r="H447" s="87">
        <v>22464000</v>
      </c>
      <c r="I447" s="32" t="s">
        <v>542</v>
      </c>
      <c r="J447" s="23" t="s">
        <v>525</v>
      </c>
      <c r="K447" s="46"/>
    </row>
    <row r="448" spans="1:11" s="15" customFormat="1" ht="46.8" x14ac:dyDescent="0.25">
      <c r="A448" s="7" t="s">
        <v>119</v>
      </c>
      <c r="B448" s="124" t="s">
        <v>63</v>
      </c>
      <c r="C448" s="10" t="s">
        <v>48</v>
      </c>
      <c r="D448" s="10" t="s">
        <v>219</v>
      </c>
      <c r="E448" s="82" t="s">
        <v>27</v>
      </c>
      <c r="F448" s="58">
        <f>F449</f>
        <v>128367390.78</v>
      </c>
      <c r="G448" s="58">
        <f t="shared" ref="G448:H448" si="173">G449</f>
        <v>140271240</v>
      </c>
      <c r="H448" s="58">
        <f t="shared" si="173"/>
        <v>137530410</v>
      </c>
      <c r="I448" s="32"/>
      <c r="J448" s="23">
        <v>10000000</v>
      </c>
      <c r="K448" s="46">
        <v>5</v>
      </c>
    </row>
    <row r="449" spans="1:11" s="15" customFormat="1" ht="30" x14ac:dyDescent="0.25">
      <c r="A449" s="7" t="s">
        <v>138</v>
      </c>
      <c r="B449" s="10" t="s">
        <v>63</v>
      </c>
      <c r="C449" s="10" t="s">
        <v>48</v>
      </c>
      <c r="D449" s="10" t="s">
        <v>219</v>
      </c>
      <c r="E449" s="82" t="s">
        <v>139</v>
      </c>
      <c r="F449" s="58">
        <f>124867390.78+3500000</f>
        <v>128367390.78</v>
      </c>
      <c r="G449" s="52">
        <v>140271240</v>
      </c>
      <c r="H449" s="58">
        <f>145105410-7575000</f>
        <v>137530410</v>
      </c>
      <c r="I449" s="32" t="s">
        <v>542</v>
      </c>
      <c r="J449" s="23" t="s">
        <v>520</v>
      </c>
      <c r="K449" s="46">
        <v>5</v>
      </c>
    </row>
    <row r="450" spans="1:11" s="15" customFormat="1" ht="93.6" x14ac:dyDescent="0.25">
      <c r="A450" s="7" t="s">
        <v>123</v>
      </c>
      <c r="B450" s="10" t="s">
        <v>63</v>
      </c>
      <c r="C450" s="10" t="s">
        <v>48</v>
      </c>
      <c r="D450" s="10" t="s">
        <v>220</v>
      </c>
      <c r="E450" s="82" t="s">
        <v>27</v>
      </c>
      <c r="F450" s="58">
        <f>F451</f>
        <v>1969696.96</v>
      </c>
      <c r="G450" s="52">
        <f>G451</f>
        <v>0</v>
      </c>
      <c r="H450" s="58">
        <f>H451</f>
        <v>0</v>
      </c>
      <c r="I450" s="32"/>
      <c r="J450" s="23"/>
      <c r="K450" s="46">
        <v>5</v>
      </c>
    </row>
    <row r="451" spans="1:11" s="15" customFormat="1" ht="30" x14ac:dyDescent="0.25">
      <c r="A451" s="7" t="s">
        <v>138</v>
      </c>
      <c r="B451" s="10" t="s">
        <v>63</v>
      </c>
      <c r="C451" s="10" t="s">
        <v>48</v>
      </c>
      <c r="D451" s="10" t="s">
        <v>220</v>
      </c>
      <c r="E451" s="82" t="s">
        <v>139</v>
      </c>
      <c r="F451" s="58">
        <f>2000000-30303.04</f>
        <v>1969696.96</v>
      </c>
      <c r="G451" s="58">
        <v>0</v>
      </c>
      <c r="H451" s="58">
        <v>0</v>
      </c>
      <c r="I451" s="32" t="s">
        <v>542</v>
      </c>
      <c r="J451" s="23" t="s">
        <v>520</v>
      </c>
      <c r="K451" s="46">
        <v>5</v>
      </c>
    </row>
    <row r="452" spans="1:11" s="15" customFormat="1" ht="109.2" x14ac:dyDescent="0.3">
      <c r="A452" s="125" t="s">
        <v>261</v>
      </c>
      <c r="B452" s="10" t="s">
        <v>63</v>
      </c>
      <c r="C452" s="10" t="s">
        <v>48</v>
      </c>
      <c r="D452" s="10" t="s">
        <v>221</v>
      </c>
      <c r="E452" s="82" t="s">
        <v>27</v>
      </c>
      <c r="F452" s="52">
        <f>F453</f>
        <v>275106393</v>
      </c>
      <c r="G452" s="52">
        <f t="shared" ref="G452:H452" si="174">G453</f>
        <v>311470962</v>
      </c>
      <c r="H452" s="52">
        <f t="shared" si="174"/>
        <v>340241835</v>
      </c>
      <c r="I452" s="32"/>
      <c r="J452" s="23"/>
      <c r="K452" s="46">
        <v>5</v>
      </c>
    </row>
    <row r="453" spans="1:11" s="15" customFormat="1" ht="30" x14ac:dyDescent="0.25">
      <c r="A453" s="7" t="s">
        <v>138</v>
      </c>
      <c r="B453" s="10" t="s">
        <v>63</v>
      </c>
      <c r="C453" s="10" t="s">
        <v>48</v>
      </c>
      <c r="D453" s="10" t="s">
        <v>221</v>
      </c>
      <c r="E453" s="82" t="s">
        <v>139</v>
      </c>
      <c r="F453" s="57">
        <v>275106393</v>
      </c>
      <c r="G453" s="57">
        <v>311470962</v>
      </c>
      <c r="H453" s="57">
        <v>340241835</v>
      </c>
      <c r="I453" s="32" t="s">
        <v>542</v>
      </c>
      <c r="J453" s="23" t="s">
        <v>525</v>
      </c>
      <c r="K453" s="46"/>
    </row>
    <row r="454" spans="1:11" s="15" customFormat="1" ht="31.2" x14ac:dyDescent="0.3">
      <c r="A454" s="123" t="s">
        <v>294</v>
      </c>
      <c r="B454" s="10" t="s">
        <v>63</v>
      </c>
      <c r="C454" s="10" t="s">
        <v>48</v>
      </c>
      <c r="D454" s="10" t="s">
        <v>293</v>
      </c>
      <c r="E454" s="82" t="s">
        <v>27</v>
      </c>
      <c r="F454" s="52">
        <f>F455+F457+F459</f>
        <v>23254300</v>
      </c>
      <c r="G454" s="52">
        <f t="shared" ref="G454:H454" si="175">G455+G457+G459</f>
        <v>22866700</v>
      </c>
      <c r="H454" s="52">
        <f t="shared" si="175"/>
        <v>22866700</v>
      </c>
      <c r="I454" s="32"/>
      <c r="J454" s="23"/>
      <c r="K454" s="46"/>
    </row>
    <row r="455" spans="1:11" s="15" customFormat="1" ht="31.2" x14ac:dyDescent="0.25">
      <c r="A455" s="7" t="s">
        <v>299</v>
      </c>
      <c r="B455" s="10" t="s">
        <v>63</v>
      </c>
      <c r="C455" s="10" t="s">
        <v>48</v>
      </c>
      <c r="D455" s="68" t="s">
        <v>298</v>
      </c>
      <c r="E455" s="82" t="s">
        <v>27</v>
      </c>
      <c r="F455" s="52">
        <f>F456</f>
        <v>1033600</v>
      </c>
      <c r="G455" s="52">
        <f t="shared" ref="G455:H455" si="176">G456</f>
        <v>646000</v>
      </c>
      <c r="H455" s="52">
        <f t="shared" si="176"/>
        <v>646000</v>
      </c>
      <c r="I455" s="32"/>
      <c r="J455" s="23"/>
      <c r="K455" s="46">
        <v>5</v>
      </c>
    </row>
    <row r="456" spans="1:11" s="15" customFormat="1" ht="30" x14ac:dyDescent="0.25">
      <c r="A456" s="7" t="s">
        <v>138</v>
      </c>
      <c r="B456" s="10" t="s">
        <v>63</v>
      </c>
      <c r="C456" s="10" t="s">
        <v>48</v>
      </c>
      <c r="D456" s="68" t="s">
        <v>298</v>
      </c>
      <c r="E456" s="82" t="s">
        <v>139</v>
      </c>
      <c r="F456" s="87">
        <v>1033600</v>
      </c>
      <c r="G456" s="87">
        <v>646000</v>
      </c>
      <c r="H456" s="87">
        <v>646000</v>
      </c>
      <c r="I456" s="32" t="s">
        <v>542</v>
      </c>
      <c r="J456" s="23" t="s">
        <v>520</v>
      </c>
      <c r="K456" s="46">
        <v>5</v>
      </c>
    </row>
    <row r="457" spans="1:11" s="15" customFormat="1" ht="62.4" x14ac:dyDescent="0.25">
      <c r="A457" s="7" t="s">
        <v>264</v>
      </c>
      <c r="B457" s="10" t="s">
        <v>63</v>
      </c>
      <c r="C457" s="10" t="s">
        <v>48</v>
      </c>
      <c r="D457" s="68" t="s">
        <v>296</v>
      </c>
      <c r="E457" s="82" t="s">
        <v>27</v>
      </c>
      <c r="F457" s="52">
        <f>F458</f>
        <v>7281950</v>
      </c>
      <c r="G457" s="52">
        <f t="shared" ref="G457:H457" si="177">G458</f>
        <v>7281950</v>
      </c>
      <c r="H457" s="52">
        <f t="shared" si="177"/>
        <v>7281950</v>
      </c>
      <c r="I457" s="32"/>
      <c r="J457" s="23"/>
      <c r="K457" s="46">
        <v>5</v>
      </c>
    </row>
    <row r="458" spans="1:11" s="15" customFormat="1" ht="30" x14ac:dyDescent="0.25">
      <c r="A458" s="7" t="s">
        <v>138</v>
      </c>
      <c r="B458" s="10" t="s">
        <v>63</v>
      </c>
      <c r="C458" s="10" t="s">
        <v>48</v>
      </c>
      <c r="D458" s="68" t="s">
        <v>296</v>
      </c>
      <c r="E458" s="82" t="s">
        <v>139</v>
      </c>
      <c r="F458" s="126">
        <v>7281950</v>
      </c>
      <c r="G458" s="126">
        <v>7281950</v>
      </c>
      <c r="H458" s="126">
        <v>7281950</v>
      </c>
      <c r="I458" s="32" t="s">
        <v>542</v>
      </c>
      <c r="J458" s="23" t="s">
        <v>525</v>
      </c>
      <c r="K458" s="46"/>
    </row>
    <row r="459" spans="1:11" s="15" customFormat="1" ht="78" x14ac:dyDescent="0.25">
      <c r="A459" s="66" t="s">
        <v>266</v>
      </c>
      <c r="B459" s="10" t="s">
        <v>63</v>
      </c>
      <c r="C459" s="10" t="s">
        <v>48</v>
      </c>
      <c r="D459" s="68" t="s">
        <v>297</v>
      </c>
      <c r="E459" s="82" t="s">
        <v>27</v>
      </c>
      <c r="F459" s="52">
        <f>F460</f>
        <v>14938750</v>
      </c>
      <c r="G459" s="52">
        <f t="shared" ref="G459:H459" si="178">G460</f>
        <v>14938750</v>
      </c>
      <c r="H459" s="52">
        <f t="shared" si="178"/>
        <v>14938750</v>
      </c>
      <c r="I459" s="32"/>
      <c r="J459" s="23"/>
      <c r="K459" s="46">
        <v>5</v>
      </c>
    </row>
    <row r="460" spans="1:11" s="15" customFormat="1" ht="30" x14ac:dyDescent="0.25">
      <c r="A460" s="7" t="s">
        <v>138</v>
      </c>
      <c r="B460" s="10" t="s">
        <v>63</v>
      </c>
      <c r="C460" s="10" t="s">
        <v>48</v>
      </c>
      <c r="D460" s="68" t="s">
        <v>297</v>
      </c>
      <c r="E460" s="82" t="s">
        <v>139</v>
      </c>
      <c r="F460" s="57">
        <v>14938750</v>
      </c>
      <c r="G460" s="57">
        <v>14938750</v>
      </c>
      <c r="H460" s="57">
        <v>14938750</v>
      </c>
      <c r="I460" s="32" t="s">
        <v>542</v>
      </c>
      <c r="J460" s="23" t="s">
        <v>525</v>
      </c>
      <c r="K460" s="46"/>
    </row>
    <row r="461" spans="1:11" s="15" customFormat="1" ht="78" x14ac:dyDescent="0.25">
      <c r="A461" s="7" t="s">
        <v>300</v>
      </c>
      <c r="B461" s="10" t="s">
        <v>63</v>
      </c>
      <c r="C461" s="10" t="s">
        <v>48</v>
      </c>
      <c r="D461" s="10" t="s">
        <v>301</v>
      </c>
      <c r="E461" s="82" t="s">
        <v>27</v>
      </c>
      <c r="F461" s="52">
        <f>F462+F464+F466+F468+F470</f>
        <v>11297686.300000001</v>
      </c>
      <c r="G461" s="52">
        <f t="shared" ref="G461:H461" si="179">G462+G464+G466+G468+G470</f>
        <v>0</v>
      </c>
      <c r="H461" s="52">
        <f t="shared" si="179"/>
        <v>0</v>
      </c>
      <c r="I461" s="32"/>
      <c r="J461" s="23"/>
      <c r="K461" s="46"/>
    </row>
    <row r="462" spans="1:11" s="15" customFormat="1" ht="46.8" x14ac:dyDescent="0.25">
      <c r="A462" s="66" t="s">
        <v>543</v>
      </c>
      <c r="B462" s="124" t="s">
        <v>63</v>
      </c>
      <c r="C462" s="10" t="s">
        <v>48</v>
      </c>
      <c r="D462" s="66" t="s">
        <v>496</v>
      </c>
      <c r="E462" s="82" t="s">
        <v>27</v>
      </c>
      <c r="F462" s="52">
        <f>F463</f>
        <v>0</v>
      </c>
      <c r="G462" s="52">
        <f t="shared" ref="G462:H462" si="180">G463</f>
        <v>0</v>
      </c>
      <c r="H462" s="52">
        <f t="shared" si="180"/>
        <v>0</v>
      </c>
      <c r="I462" s="32"/>
      <c r="J462" s="23"/>
      <c r="K462" s="46">
        <v>5</v>
      </c>
    </row>
    <row r="463" spans="1:11" s="15" customFormat="1" ht="30" x14ac:dyDescent="0.25">
      <c r="A463" s="7" t="s">
        <v>138</v>
      </c>
      <c r="B463" s="124" t="s">
        <v>63</v>
      </c>
      <c r="C463" s="10" t="s">
        <v>48</v>
      </c>
      <c r="D463" s="66" t="s">
        <v>496</v>
      </c>
      <c r="E463" s="82" t="s">
        <v>139</v>
      </c>
      <c r="F463" s="52">
        <v>0</v>
      </c>
      <c r="G463" s="58">
        <v>0</v>
      </c>
      <c r="H463" s="58">
        <v>0</v>
      </c>
      <c r="I463" s="32" t="s">
        <v>542</v>
      </c>
      <c r="J463" s="23" t="s">
        <v>525</v>
      </c>
      <c r="K463" s="46"/>
    </row>
    <row r="464" spans="1:11" s="15" customFormat="1" ht="62.4" x14ac:dyDescent="0.25">
      <c r="A464" s="66" t="s">
        <v>544</v>
      </c>
      <c r="B464" s="124" t="s">
        <v>63</v>
      </c>
      <c r="C464" s="10" t="s">
        <v>48</v>
      </c>
      <c r="D464" s="66" t="s">
        <v>496</v>
      </c>
      <c r="E464" s="82" t="s">
        <v>27</v>
      </c>
      <c r="F464" s="52">
        <f>F465</f>
        <v>15151.52</v>
      </c>
      <c r="G464" s="52">
        <f t="shared" ref="G464:H464" si="181">G465</f>
        <v>0</v>
      </c>
      <c r="H464" s="52">
        <f t="shared" si="181"/>
        <v>0</v>
      </c>
      <c r="I464" s="32"/>
      <c r="J464" s="23"/>
      <c r="K464" s="46">
        <v>5</v>
      </c>
    </row>
    <row r="465" spans="1:11" s="15" customFormat="1" ht="30" x14ac:dyDescent="0.25">
      <c r="A465" s="7" t="s">
        <v>138</v>
      </c>
      <c r="B465" s="124" t="s">
        <v>63</v>
      </c>
      <c r="C465" s="10" t="s">
        <v>48</v>
      </c>
      <c r="D465" s="66" t="s">
        <v>496</v>
      </c>
      <c r="E465" s="82" t="s">
        <v>139</v>
      </c>
      <c r="F465" s="58">
        <v>15151.52</v>
      </c>
      <c r="G465" s="58">
        <v>0</v>
      </c>
      <c r="H465" s="58">
        <v>0</v>
      </c>
      <c r="I465" s="32" t="s">
        <v>542</v>
      </c>
      <c r="J465" s="23" t="s">
        <v>520</v>
      </c>
      <c r="K465" s="46">
        <v>5</v>
      </c>
    </row>
    <row r="466" spans="1:11" s="15" customFormat="1" ht="46.8" x14ac:dyDescent="0.25">
      <c r="A466" s="66" t="s">
        <v>545</v>
      </c>
      <c r="B466" s="124" t="s">
        <v>63</v>
      </c>
      <c r="C466" s="10" t="s">
        <v>48</v>
      </c>
      <c r="D466" s="66" t="s">
        <v>497</v>
      </c>
      <c r="E466" s="82" t="s">
        <v>27</v>
      </c>
      <c r="F466" s="52">
        <f>F467</f>
        <v>0</v>
      </c>
      <c r="G466" s="52">
        <f t="shared" ref="G466:H466" si="182">G467</f>
        <v>0</v>
      </c>
      <c r="H466" s="52">
        <f t="shared" si="182"/>
        <v>0</v>
      </c>
      <c r="I466" s="32"/>
      <c r="J466" s="23"/>
      <c r="K466" s="46">
        <v>5</v>
      </c>
    </row>
    <row r="467" spans="1:11" s="15" customFormat="1" ht="30" x14ac:dyDescent="0.25">
      <c r="A467" s="7" t="s">
        <v>138</v>
      </c>
      <c r="B467" s="124" t="s">
        <v>63</v>
      </c>
      <c r="C467" s="10" t="s">
        <v>48</v>
      </c>
      <c r="D467" s="66" t="s">
        <v>497</v>
      </c>
      <c r="E467" s="82" t="s">
        <v>139</v>
      </c>
      <c r="F467" s="52">
        <v>0</v>
      </c>
      <c r="G467" s="58">
        <v>0</v>
      </c>
      <c r="H467" s="58">
        <v>0</v>
      </c>
      <c r="I467" s="32" t="s">
        <v>542</v>
      </c>
      <c r="J467" s="23" t="s">
        <v>525</v>
      </c>
      <c r="K467" s="46"/>
    </row>
    <row r="468" spans="1:11" s="15" customFormat="1" ht="62.4" x14ac:dyDescent="0.25">
      <c r="A468" s="66" t="s">
        <v>546</v>
      </c>
      <c r="B468" s="124" t="s">
        <v>63</v>
      </c>
      <c r="C468" s="10" t="s">
        <v>48</v>
      </c>
      <c r="D468" s="66" t="s">
        <v>497</v>
      </c>
      <c r="E468" s="82" t="s">
        <v>27</v>
      </c>
      <c r="F468" s="52">
        <f>F469</f>
        <v>15151.52</v>
      </c>
      <c r="G468" s="52">
        <f t="shared" ref="G468:H468" si="183">G469</f>
        <v>0</v>
      </c>
      <c r="H468" s="52">
        <f t="shared" si="183"/>
        <v>0</v>
      </c>
      <c r="I468" s="32"/>
      <c r="J468" s="23"/>
      <c r="K468" s="46">
        <v>5</v>
      </c>
    </row>
    <row r="469" spans="1:11" s="15" customFormat="1" ht="30" x14ac:dyDescent="0.25">
      <c r="A469" s="7" t="s">
        <v>138</v>
      </c>
      <c r="B469" s="124" t="s">
        <v>63</v>
      </c>
      <c r="C469" s="10" t="s">
        <v>48</v>
      </c>
      <c r="D469" s="66" t="s">
        <v>497</v>
      </c>
      <c r="E469" s="82" t="s">
        <v>139</v>
      </c>
      <c r="F469" s="58">
        <v>15151.52</v>
      </c>
      <c r="G469" s="58">
        <v>0</v>
      </c>
      <c r="H469" s="58">
        <v>0</v>
      </c>
      <c r="I469" s="32" t="s">
        <v>542</v>
      </c>
      <c r="J469" s="23" t="s">
        <v>520</v>
      </c>
      <c r="K469" s="46">
        <v>5</v>
      </c>
    </row>
    <row r="470" spans="1:11" s="15" customFormat="1" ht="62.4" x14ac:dyDescent="0.25">
      <c r="A470" s="7" t="s">
        <v>560</v>
      </c>
      <c r="B470" s="10" t="s">
        <v>63</v>
      </c>
      <c r="C470" s="10" t="s">
        <v>48</v>
      </c>
      <c r="D470" s="10" t="s">
        <v>559</v>
      </c>
      <c r="E470" s="10" t="s">
        <v>27</v>
      </c>
      <c r="F470" s="58">
        <f>F471</f>
        <v>11267383.26</v>
      </c>
      <c r="G470" s="58">
        <f>G471</f>
        <v>0</v>
      </c>
      <c r="H470" s="58">
        <f>H471</f>
        <v>0</v>
      </c>
      <c r="I470" s="32"/>
      <c r="J470" s="23"/>
      <c r="K470" s="46">
        <v>5</v>
      </c>
    </row>
    <row r="471" spans="1:11" s="15" customFormat="1" ht="30" x14ac:dyDescent="0.25">
      <c r="A471" s="7" t="s">
        <v>138</v>
      </c>
      <c r="B471" s="10" t="s">
        <v>63</v>
      </c>
      <c r="C471" s="10" t="s">
        <v>48</v>
      </c>
      <c r="D471" s="10" t="s">
        <v>559</v>
      </c>
      <c r="E471" s="10" t="s">
        <v>139</v>
      </c>
      <c r="F471" s="58">
        <v>11267383.26</v>
      </c>
      <c r="G471" s="58">
        <v>0</v>
      </c>
      <c r="H471" s="58">
        <v>0</v>
      </c>
      <c r="I471" s="32" t="s">
        <v>542</v>
      </c>
      <c r="J471" s="23" t="s">
        <v>520</v>
      </c>
      <c r="K471" s="46">
        <v>5</v>
      </c>
    </row>
    <row r="472" spans="1:11" s="15" customFormat="1" ht="78" x14ac:dyDescent="0.3">
      <c r="A472" s="123" t="s">
        <v>466</v>
      </c>
      <c r="B472" s="10" t="s">
        <v>63</v>
      </c>
      <c r="C472" s="10" t="s">
        <v>48</v>
      </c>
      <c r="D472" s="10" t="s">
        <v>430</v>
      </c>
      <c r="E472" s="82" t="s">
        <v>27</v>
      </c>
      <c r="F472" s="52">
        <f>F476+F473</f>
        <v>14233894.74</v>
      </c>
      <c r="G472" s="52">
        <f>G476+G473</f>
        <v>0</v>
      </c>
      <c r="H472" s="52">
        <f>H476+H473</f>
        <v>0</v>
      </c>
      <c r="I472" s="32"/>
      <c r="J472" s="23"/>
      <c r="K472" s="46"/>
    </row>
    <row r="473" spans="1:11" s="15" customFormat="1" ht="124.8" x14ac:dyDescent="0.25">
      <c r="A473" s="7" t="s">
        <v>509</v>
      </c>
      <c r="B473" s="124" t="s">
        <v>63</v>
      </c>
      <c r="C473" s="10" t="s">
        <v>48</v>
      </c>
      <c r="D473" s="53" t="s">
        <v>432</v>
      </c>
      <c r="E473" s="82" t="s">
        <v>27</v>
      </c>
      <c r="F473" s="58">
        <f>F474</f>
        <v>13522200</v>
      </c>
      <c r="G473" s="58">
        <f t="shared" ref="G473:H475" si="184">G474</f>
        <v>0</v>
      </c>
      <c r="H473" s="58">
        <f t="shared" si="184"/>
        <v>0</v>
      </c>
      <c r="I473" s="32"/>
      <c r="J473" s="23"/>
      <c r="K473" s="46">
        <v>5</v>
      </c>
    </row>
    <row r="474" spans="1:11" s="15" customFormat="1" ht="30" x14ac:dyDescent="0.25">
      <c r="A474" s="7" t="s">
        <v>138</v>
      </c>
      <c r="B474" s="10" t="s">
        <v>63</v>
      </c>
      <c r="C474" s="10" t="s">
        <v>48</v>
      </c>
      <c r="D474" s="53" t="s">
        <v>432</v>
      </c>
      <c r="E474" s="82" t="s">
        <v>139</v>
      </c>
      <c r="F474" s="58">
        <v>13522200</v>
      </c>
      <c r="G474" s="52">
        <v>0</v>
      </c>
      <c r="H474" s="58">
        <v>0</v>
      </c>
      <c r="I474" s="32" t="s">
        <v>542</v>
      </c>
      <c r="J474" s="23" t="s">
        <v>525</v>
      </c>
      <c r="K474" s="46"/>
    </row>
    <row r="475" spans="1:11" s="15" customFormat="1" ht="93.6" x14ac:dyDescent="0.25">
      <c r="A475" s="7" t="s">
        <v>431</v>
      </c>
      <c r="B475" s="124" t="s">
        <v>63</v>
      </c>
      <c r="C475" s="10" t="s">
        <v>48</v>
      </c>
      <c r="D475" s="53" t="s">
        <v>432</v>
      </c>
      <c r="E475" s="82" t="s">
        <v>27</v>
      </c>
      <c r="F475" s="58">
        <f>F476</f>
        <v>711694.74</v>
      </c>
      <c r="G475" s="58">
        <f t="shared" si="184"/>
        <v>0</v>
      </c>
      <c r="H475" s="58">
        <f t="shared" si="184"/>
        <v>0</v>
      </c>
      <c r="I475" s="32"/>
      <c r="J475" s="23"/>
      <c r="K475" s="46">
        <v>5</v>
      </c>
    </row>
    <row r="476" spans="1:11" s="15" customFormat="1" ht="30" x14ac:dyDescent="0.25">
      <c r="A476" s="7" t="s">
        <v>138</v>
      </c>
      <c r="B476" s="10" t="s">
        <v>63</v>
      </c>
      <c r="C476" s="10" t="s">
        <v>48</v>
      </c>
      <c r="D476" s="53" t="s">
        <v>432</v>
      </c>
      <c r="E476" s="82" t="s">
        <v>139</v>
      </c>
      <c r="F476" s="58">
        <v>711694.74</v>
      </c>
      <c r="G476" s="52">
        <v>0</v>
      </c>
      <c r="H476" s="58">
        <v>0</v>
      </c>
      <c r="I476" s="32" t="s">
        <v>542</v>
      </c>
      <c r="J476" s="23" t="s">
        <v>520</v>
      </c>
      <c r="K476" s="46">
        <v>5</v>
      </c>
    </row>
    <row r="477" spans="1:11" s="15" customFormat="1" ht="15.6" x14ac:dyDescent="0.3">
      <c r="A477" s="96" t="s">
        <v>459</v>
      </c>
      <c r="B477" s="100" t="s">
        <v>63</v>
      </c>
      <c r="C477" s="53" t="s">
        <v>48</v>
      </c>
      <c r="D477" s="53" t="s">
        <v>177</v>
      </c>
      <c r="E477" s="53" t="s">
        <v>27</v>
      </c>
      <c r="F477" s="58">
        <f>F478</f>
        <v>2141956.7999999998</v>
      </c>
      <c r="G477" s="58">
        <f>G478</f>
        <v>3382856.64</v>
      </c>
      <c r="H477" s="58">
        <f>H478</f>
        <v>3382856.64</v>
      </c>
      <c r="I477" s="32"/>
      <c r="J477" s="23"/>
      <c r="K477" s="46"/>
    </row>
    <row r="478" spans="1:11" s="15" customFormat="1" ht="46.8" x14ac:dyDescent="0.25">
      <c r="A478" s="66" t="s">
        <v>302</v>
      </c>
      <c r="B478" s="82" t="s">
        <v>63</v>
      </c>
      <c r="C478" s="82" t="s">
        <v>48</v>
      </c>
      <c r="D478" s="127" t="s">
        <v>433</v>
      </c>
      <c r="E478" s="82" t="s">
        <v>27</v>
      </c>
      <c r="F478" s="52">
        <f>F479</f>
        <v>2141956.7999999998</v>
      </c>
      <c r="G478" s="52">
        <f t="shared" ref="G478:H479" si="185">G479</f>
        <v>3382856.64</v>
      </c>
      <c r="H478" s="52">
        <f t="shared" si="185"/>
        <v>3382856.64</v>
      </c>
      <c r="I478" s="32"/>
      <c r="J478" s="23"/>
      <c r="K478" s="46"/>
    </row>
    <row r="479" spans="1:11" s="15" customFormat="1" ht="78" x14ac:dyDescent="0.3">
      <c r="A479" s="96" t="s">
        <v>274</v>
      </c>
      <c r="B479" s="82" t="s">
        <v>63</v>
      </c>
      <c r="C479" s="10" t="s">
        <v>48</v>
      </c>
      <c r="D479" s="71" t="s">
        <v>434</v>
      </c>
      <c r="E479" s="10" t="s">
        <v>27</v>
      </c>
      <c r="F479" s="52">
        <f>F480</f>
        <v>2141956.7999999998</v>
      </c>
      <c r="G479" s="52">
        <f t="shared" si="185"/>
        <v>3382856.64</v>
      </c>
      <c r="H479" s="52">
        <f t="shared" si="185"/>
        <v>3382856.64</v>
      </c>
      <c r="I479" s="32"/>
      <c r="J479" s="23"/>
      <c r="K479" s="46">
        <v>5</v>
      </c>
    </row>
    <row r="480" spans="1:11" s="15" customFormat="1" ht="30" x14ac:dyDescent="0.25">
      <c r="A480" s="7" t="s">
        <v>138</v>
      </c>
      <c r="B480" s="82" t="s">
        <v>63</v>
      </c>
      <c r="C480" s="10" t="s">
        <v>48</v>
      </c>
      <c r="D480" s="71" t="s">
        <v>434</v>
      </c>
      <c r="E480" s="10" t="s">
        <v>139</v>
      </c>
      <c r="F480" s="87">
        <f>2597240.1-60097.62-395185.68</f>
        <v>2141956.7999999998</v>
      </c>
      <c r="G480" s="87">
        <v>3382856.64</v>
      </c>
      <c r="H480" s="87">
        <v>3382856.64</v>
      </c>
      <c r="I480" s="32" t="s">
        <v>542</v>
      </c>
      <c r="J480" s="23" t="s">
        <v>525</v>
      </c>
      <c r="K480" s="46"/>
    </row>
    <row r="481" spans="1:12" s="15" customFormat="1" ht="15.6" x14ac:dyDescent="0.3">
      <c r="A481" s="96" t="s">
        <v>310</v>
      </c>
      <c r="B481" s="66">
        <v>995</v>
      </c>
      <c r="C481" s="53" t="s">
        <v>230</v>
      </c>
      <c r="D481" s="53" t="s">
        <v>154</v>
      </c>
      <c r="E481" s="53" t="s">
        <v>27</v>
      </c>
      <c r="F481" s="58">
        <f>F482</f>
        <v>13319710.560000001</v>
      </c>
      <c r="G481" s="58">
        <f t="shared" ref="G481:H485" si="186">G482</f>
        <v>14406220</v>
      </c>
      <c r="H481" s="58">
        <f t="shared" si="186"/>
        <v>15507520</v>
      </c>
      <c r="I481" s="32"/>
      <c r="J481" s="23"/>
      <c r="K481" s="46"/>
    </row>
    <row r="482" spans="1:12" s="15" customFormat="1" ht="46.8" x14ac:dyDescent="0.3">
      <c r="A482" s="96" t="s">
        <v>462</v>
      </c>
      <c r="B482" s="66">
        <v>995</v>
      </c>
      <c r="C482" s="53" t="s">
        <v>230</v>
      </c>
      <c r="D482" s="53" t="s">
        <v>0</v>
      </c>
      <c r="E482" s="53" t="s">
        <v>27</v>
      </c>
      <c r="F482" s="58">
        <f>F483</f>
        <v>13319710.560000001</v>
      </c>
      <c r="G482" s="58">
        <f t="shared" si="186"/>
        <v>14406220</v>
      </c>
      <c r="H482" s="58">
        <f t="shared" si="186"/>
        <v>15507520</v>
      </c>
      <c r="I482" s="32"/>
      <c r="J482" s="23"/>
      <c r="K482" s="46"/>
    </row>
    <row r="483" spans="1:12" s="15" customFormat="1" ht="62.4" x14ac:dyDescent="0.3">
      <c r="A483" s="96" t="s">
        <v>463</v>
      </c>
      <c r="B483" s="66">
        <v>995</v>
      </c>
      <c r="C483" s="53" t="s">
        <v>230</v>
      </c>
      <c r="D483" s="53" t="s">
        <v>1</v>
      </c>
      <c r="E483" s="53" t="s">
        <v>27</v>
      </c>
      <c r="F483" s="58">
        <f>F484</f>
        <v>13319710.560000001</v>
      </c>
      <c r="G483" s="58">
        <f t="shared" si="186"/>
        <v>14406220</v>
      </c>
      <c r="H483" s="58">
        <f t="shared" si="186"/>
        <v>15507520</v>
      </c>
      <c r="I483" s="32"/>
      <c r="J483" s="23"/>
      <c r="K483" s="46"/>
    </row>
    <row r="484" spans="1:12" s="15" customFormat="1" ht="31.2" x14ac:dyDescent="0.25">
      <c r="A484" s="98" t="s">
        <v>303</v>
      </c>
      <c r="B484" s="66">
        <v>995</v>
      </c>
      <c r="C484" s="53" t="s">
        <v>230</v>
      </c>
      <c r="D484" s="53" t="s">
        <v>279</v>
      </c>
      <c r="E484" s="53" t="s">
        <v>27</v>
      </c>
      <c r="F484" s="58">
        <f>F485</f>
        <v>13319710.560000001</v>
      </c>
      <c r="G484" s="58">
        <f t="shared" si="186"/>
        <v>14406220</v>
      </c>
      <c r="H484" s="58">
        <f t="shared" si="186"/>
        <v>15507520</v>
      </c>
      <c r="I484" s="32"/>
      <c r="J484" s="23"/>
      <c r="K484" s="46"/>
    </row>
    <row r="485" spans="1:12" s="15" customFormat="1" ht="46.8" x14ac:dyDescent="0.25">
      <c r="A485" s="7" t="s">
        <v>280</v>
      </c>
      <c r="B485" s="7">
        <v>995</v>
      </c>
      <c r="C485" s="83" t="s">
        <v>230</v>
      </c>
      <c r="D485" s="83" t="s">
        <v>238</v>
      </c>
      <c r="E485" s="83" t="s">
        <v>27</v>
      </c>
      <c r="F485" s="58">
        <f>F486</f>
        <v>13319710.560000001</v>
      </c>
      <c r="G485" s="58">
        <f t="shared" si="186"/>
        <v>14406220</v>
      </c>
      <c r="H485" s="58">
        <f t="shared" si="186"/>
        <v>15507520</v>
      </c>
      <c r="I485" s="32"/>
      <c r="J485" s="23"/>
      <c r="K485" s="46">
        <v>5</v>
      </c>
    </row>
    <row r="486" spans="1:12" s="15" customFormat="1" ht="30" x14ac:dyDescent="0.25">
      <c r="A486" s="7" t="s">
        <v>138</v>
      </c>
      <c r="B486" s="7">
        <v>995</v>
      </c>
      <c r="C486" s="83" t="s">
        <v>230</v>
      </c>
      <c r="D486" s="83" t="s">
        <v>238</v>
      </c>
      <c r="E486" s="83" t="s">
        <v>139</v>
      </c>
      <c r="F486" s="58">
        <v>13319710.560000001</v>
      </c>
      <c r="G486" s="52">
        <v>14406220</v>
      </c>
      <c r="H486" s="58">
        <v>15507520</v>
      </c>
      <c r="I486" s="32" t="s">
        <v>542</v>
      </c>
      <c r="J486" s="23" t="s">
        <v>520</v>
      </c>
      <c r="K486" s="46">
        <v>5</v>
      </c>
    </row>
    <row r="487" spans="1:12" s="15" customFormat="1" ht="15.6" x14ac:dyDescent="0.25">
      <c r="A487" s="7" t="s">
        <v>311</v>
      </c>
      <c r="B487" s="10" t="s">
        <v>63</v>
      </c>
      <c r="C487" s="10" t="s">
        <v>91</v>
      </c>
      <c r="D487" s="10" t="s">
        <v>154</v>
      </c>
      <c r="E487" s="10" t="s">
        <v>27</v>
      </c>
      <c r="F487" s="52">
        <f>F489</f>
        <v>5429087.1500000004</v>
      </c>
      <c r="G487" s="52">
        <f>G489</f>
        <v>3520174</v>
      </c>
      <c r="H487" s="52">
        <f t="shared" ref="H487" si="187">H489</f>
        <v>3520174</v>
      </c>
      <c r="I487" s="32"/>
      <c r="J487" s="23"/>
      <c r="K487" s="46"/>
    </row>
    <row r="488" spans="1:12" s="15" customFormat="1" ht="46.8" x14ac:dyDescent="0.25">
      <c r="A488" s="7" t="s">
        <v>462</v>
      </c>
      <c r="B488" s="10" t="s">
        <v>63</v>
      </c>
      <c r="C488" s="10" t="s">
        <v>91</v>
      </c>
      <c r="D488" s="10" t="s">
        <v>0</v>
      </c>
      <c r="E488" s="10" t="s">
        <v>27</v>
      </c>
      <c r="F488" s="52">
        <f t="shared" ref="F488:H489" si="188">F489</f>
        <v>5429087.1500000004</v>
      </c>
      <c r="G488" s="52">
        <f>G489</f>
        <v>3520174</v>
      </c>
      <c r="H488" s="52">
        <f t="shared" si="188"/>
        <v>3520174</v>
      </c>
      <c r="I488" s="32"/>
      <c r="J488" s="23"/>
      <c r="K488" s="46"/>
    </row>
    <row r="489" spans="1:12" s="15" customFormat="1" ht="46.8" x14ac:dyDescent="0.3">
      <c r="A489" s="96" t="s">
        <v>467</v>
      </c>
      <c r="B489" s="66">
        <v>995</v>
      </c>
      <c r="C489" s="53" t="s">
        <v>91</v>
      </c>
      <c r="D489" s="53" t="s">
        <v>1</v>
      </c>
      <c r="E489" s="53" t="s">
        <v>27</v>
      </c>
      <c r="F489" s="58">
        <f>F490</f>
        <v>5429087.1500000004</v>
      </c>
      <c r="G489" s="58">
        <f t="shared" ref="G489" si="189">G490</f>
        <v>3520174</v>
      </c>
      <c r="H489" s="58">
        <f t="shared" si="188"/>
        <v>3520174</v>
      </c>
      <c r="I489" s="32"/>
      <c r="J489" s="23"/>
      <c r="K489" s="46"/>
    </row>
    <row r="490" spans="1:12" s="15" customFormat="1" ht="46.8" x14ac:dyDescent="0.3">
      <c r="A490" s="96" t="s">
        <v>305</v>
      </c>
      <c r="B490" s="66">
        <v>995</v>
      </c>
      <c r="C490" s="53" t="s">
        <v>91</v>
      </c>
      <c r="D490" s="53" t="s">
        <v>304</v>
      </c>
      <c r="E490" s="53" t="s">
        <v>27</v>
      </c>
      <c r="F490" s="58">
        <f>F491+F496+F494</f>
        <v>5429087.1500000004</v>
      </c>
      <c r="G490" s="58">
        <f>G491+G496</f>
        <v>3520174</v>
      </c>
      <c r="H490" s="58">
        <f>H491+H496</f>
        <v>3520174</v>
      </c>
      <c r="I490" s="32"/>
      <c r="J490" s="23"/>
      <c r="K490" s="46"/>
    </row>
    <row r="491" spans="1:12" s="15" customFormat="1" ht="46.8" x14ac:dyDescent="0.25">
      <c r="A491" s="66" t="s">
        <v>263</v>
      </c>
      <c r="B491" s="10" t="s">
        <v>63</v>
      </c>
      <c r="C491" s="10" t="s">
        <v>91</v>
      </c>
      <c r="D491" s="10" t="s">
        <v>21</v>
      </c>
      <c r="E491" s="10" t="s">
        <v>27</v>
      </c>
      <c r="F491" s="52">
        <f>F492+F493</f>
        <v>2898087.15</v>
      </c>
      <c r="G491" s="52">
        <f t="shared" ref="G491:H491" si="190">G492+G493</f>
        <v>1689174</v>
      </c>
      <c r="H491" s="52">
        <f t="shared" si="190"/>
        <v>1689174</v>
      </c>
      <c r="I491" s="32"/>
      <c r="J491" s="23"/>
      <c r="K491" s="46">
        <v>5</v>
      </c>
    </row>
    <row r="492" spans="1:12" s="15" customFormat="1" ht="31.2" x14ac:dyDescent="0.25">
      <c r="A492" s="7" t="s">
        <v>136</v>
      </c>
      <c r="B492" s="10" t="s">
        <v>63</v>
      </c>
      <c r="C492" s="10" t="s">
        <v>91</v>
      </c>
      <c r="D492" s="10" t="s">
        <v>21</v>
      </c>
      <c r="E492" s="10" t="s">
        <v>137</v>
      </c>
      <c r="F492" s="52">
        <v>160000</v>
      </c>
      <c r="G492" s="52">
        <v>160000</v>
      </c>
      <c r="H492" s="52">
        <v>160000</v>
      </c>
      <c r="I492" s="32" t="s">
        <v>542</v>
      </c>
      <c r="J492" s="23" t="s">
        <v>525</v>
      </c>
      <c r="K492" s="46"/>
      <c r="L492" s="16"/>
    </row>
    <row r="493" spans="1:12" s="15" customFormat="1" ht="30" x14ac:dyDescent="0.25">
      <c r="A493" s="7" t="s">
        <v>138</v>
      </c>
      <c r="B493" s="10" t="s">
        <v>63</v>
      </c>
      <c r="C493" s="10" t="s">
        <v>91</v>
      </c>
      <c r="D493" s="10" t="s">
        <v>21</v>
      </c>
      <c r="E493" s="10" t="s">
        <v>139</v>
      </c>
      <c r="F493" s="87">
        <v>2738087.15</v>
      </c>
      <c r="G493" s="87">
        <v>1529174</v>
      </c>
      <c r="H493" s="87">
        <v>1529174</v>
      </c>
      <c r="I493" s="32" t="s">
        <v>542</v>
      </c>
      <c r="J493" s="23" t="s">
        <v>525</v>
      </c>
      <c r="K493" s="46"/>
    </row>
    <row r="494" spans="1:12" s="15" customFormat="1" ht="81.599999999999994" customHeight="1" x14ac:dyDescent="0.25">
      <c r="A494" s="66" t="s">
        <v>557</v>
      </c>
      <c r="B494" s="10" t="s">
        <v>63</v>
      </c>
      <c r="C494" s="10" t="s">
        <v>91</v>
      </c>
      <c r="D494" s="10" t="s">
        <v>558</v>
      </c>
      <c r="E494" s="10" t="s">
        <v>27</v>
      </c>
      <c r="F494" s="52">
        <f>F495</f>
        <v>1100000</v>
      </c>
      <c r="G494" s="52">
        <f>G495</f>
        <v>0</v>
      </c>
      <c r="H494" s="52">
        <f>H495</f>
        <v>0</v>
      </c>
      <c r="I494" s="32"/>
      <c r="J494" s="23"/>
      <c r="K494" s="46">
        <v>5</v>
      </c>
    </row>
    <row r="495" spans="1:12" s="15" customFormat="1" ht="30" x14ac:dyDescent="0.25">
      <c r="A495" s="7" t="s">
        <v>138</v>
      </c>
      <c r="B495" s="10" t="s">
        <v>63</v>
      </c>
      <c r="C495" s="10" t="s">
        <v>91</v>
      </c>
      <c r="D495" s="10" t="s">
        <v>558</v>
      </c>
      <c r="E495" s="10" t="s">
        <v>139</v>
      </c>
      <c r="F495" s="87">
        <v>1100000</v>
      </c>
      <c r="G495" s="87">
        <v>0</v>
      </c>
      <c r="H495" s="87">
        <v>0</v>
      </c>
      <c r="I495" s="32" t="s">
        <v>542</v>
      </c>
      <c r="J495" s="23" t="s">
        <v>525</v>
      </c>
      <c r="K495" s="46"/>
    </row>
    <row r="496" spans="1:12" s="15" customFormat="1" ht="46.8" x14ac:dyDescent="0.25">
      <c r="A496" s="128" t="s">
        <v>307</v>
      </c>
      <c r="B496" s="10" t="s">
        <v>63</v>
      </c>
      <c r="C496" s="10" t="s">
        <v>91</v>
      </c>
      <c r="D496" s="10" t="s">
        <v>306</v>
      </c>
      <c r="E496" s="10" t="s">
        <v>27</v>
      </c>
      <c r="F496" s="58">
        <f>F497</f>
        <v>1431000</v>
      </c>
      <c r="G496" s="58">
        <f t="shared" ref="G496:H496" si="191">G497</f>
        <v>1831000</v>
      </c>
      <c r="H496" s="58">
        <f t="shared" si="191"/>
        <v>1831000</v>
      </c>
      <c r="I496" s="32"/>
      <c r="J496" s="23"/>
      <c r="K496" s="46">
        <v>5</v>
      </c>
    </row>
    <row r="497" spans="1:11" s="15" customFormat="1" ht="30" x14ac:dyDescent="0.25">
      <c r="A497" s="7" t="s">
        <v>138</v>
      </c>
      <c r="B497" s="10" t="s">
        <v>63</v>
      </c>
      <c r="C497" s="10" t="s">
        <v>91</v>
      </c>
      <c r="D497" s="10" t="s">
        <v>306</v>
      </c>
      <c r="E497" s="10" t="s">
        <v>139</v>
      </c>
      <c r="F497" s="58">
        <v>1431000</v>
      </c>
      <c r="G497" s="52">
        <v>1831000</v>
      </c>
      <c r="H497" s="58">
        <v>1831000</v>
      </c>
      <c r="I497" s="32" t="s">
        <v>542</v>
      </c>
      <c r="J497" s="23" t="s">
        <v>520</v>
      </c>
      <c r="K497" s="46">
        <v>5</v>
      </c>
    </row>
    <row r="498" spans="1:11" s="15" customFormat="1" ht="15.6" x14ac:dyDescent="0.25">
      <c r="A498" s="10" t="s">
        <v>34</v>
      </c>
      <c r="B498" s="82" t="s">
        <v>63</v>
      </c>
      <c r="C498" s="82" t="s">
        <v>49</v>
      </c>
      <c r="D498" s="82" t="s">
        <v>154</v>
      </c>
      <c r="E498" s="82" t="s">
        <v>27</v>
      </c>
      <c r="F498" s="52">
        <f>F500</f>
        <v>42573371</v>
      </c>
      <c r="G498" s="52">
        <f>G500</f>
        <v>44271861.729999997</v>
      </c>
      <c r="H498" s="52">
        <f t="shared" ref="H498" si="192">H500</f>
        <v>46034126.189999998</v>
      </c>
      <c r="I498" s="32"/>
      <c r="J498" s="23"/>
      <c r="K498" s="46"/>
    </row>
    <row r="499" spans="1:11" s="15" customFormat="1" ht="46.8" x14ac:dyDescent="0.25">
      <c r="A499" s="7" t="s">
        <v>462</v>
      </c>
      <c r="B499" s="10" t="s">
        <v>63</v>
      </c>
      <c r="C499" s="10" t="s">
        <v>49</v>
      </c>
      <c r="D499" s="10" t="s">
        <v>0</v>
      </c>
      <c r="E499" s="10" t="s">
        <v>27</v>
      </c>
      <c r="F499" s="52">
        <f t="shared" ref="F499:H499" si="193">F500</f>
        <v>42573371</v>
      </c>
      <c r="G499" s="52">
        <f>G500</f>
        <v>44271861.729999997</v>
      </c>
      <c r="H499" s="52">
        <f t="shared" si="193"/>
        <v>46034126.189999998</v>
      </c>
      <c r="I499" s="32"/>
      <c r="J499" s="23"/>
      <c r="K499" s="46"/>
    </row>
    <row r="500" spans="1:11" s="15" customFormat="1" ht="31.2" x14ac:dyDescent="0.25">
      <c r="A500" s="7" t="s">
        <v>308</v>
      </c>
      <c r="B500" s="82" t="s">
        <v>63</v>
      </c>
      <c r="C500" s="10" t="s">
        <v>49</v>
      </c>
      <c r="D500" s="10" t="s">
        <v>22</v>
      </c>
      <c r="E500" s="82" t="s">
        <v>27</v>
      </c>
      <c r="F500" s="52">
        <f>F502</f>
        <v>42573371</v>
      </c>
      <c r="G500" s="52">
        <f>G502</f>
        <v>44271861.729999997</v>
      </c>
      <c r="H500" s="52">
        <f>H502</f>
        <v>46034126.189999998</v>
      </c>
      <c r="I500" s="32"/>
      <c r="J500" s="23"/>
      <c r="K500" s="46"/>
    </row>
    <row r="501" spans="1:11" s="15" customFormat="1" ht="62.4" x14ac:dyDescent="0.25">
      <c r="A501" s="98" t="s">
        <v>441</v>
      </c>
      <c r="B501" s="66">
        <v>995</v>
      </c>
      <c r="C501" s="53" t="s">
        <v>49</v>
      </c>
      <c r="D501" s="53" t="s">
        <v>309</v>
      </c>
      <c r="E501" s="53" t="s">
        <v>27</v>
      </c>
      <c r="F501" s="58">
        <f>F502</f>
        <v>42573371</v>
      </c>
      <c r="G501" s="58">
        <f t="shared" ref="G501:H501" si="194">G502</f>
        <v>44271861.729999997</v>
      </c>
      <c r="H501" s="58">
        <f t="shared" si="194"/>
        <v>46034126.189999998</v>
      </c>
      <c r="I501" s="32"/>
      <c r="J501" s="23"/>
      <c r="K501" s="46"/>
    </row>
    <row r="502" spans="1:11" s="15" customFormat="1" ht="46.8" x14ac:dyDescent="0.25">
      <c r="A502" s="7" t="s">
        <v>119</v>
      </c>
      <c r="B502" s="82" t="s">
        <v>63</v>
      </c>
      <c r="C502" s="10" t="s">
        <v>49</v>
      </c>
      <c r="D502" s="10" t="s">
        <v>23</v>
      </c>
      <c r="E502" s="82" t="s">
        <v>27</v>
      </c>
      <c r="F502" s="52">
        <f>F503+F504+F505+F506+F507+F508</f>
        <v>42573371</v>
      </c>
      <c r="G502" s="52">
        <f t="shared" ref="G502:H502" si="195">G503+G504+G505+G506+G507+G508</f>
        <v>44271861.729999997</v>
      </c>
      <c r="H502" s="52">
        <f t="shared" si="195"/>
        <v>46034126.189999998</v>
      </c>
      <c r="I502" s="32"/>
      <c r="J502" s="23"/>
      <c r="K502" s="46">
        <v>5</v>
      </c>
    </row>
    <row r="503" spans="1:11" s="15" customFormat="1" ht="30" x14ac:dyDescent="0.25">
      <c r="A503" s="54" t="s">
        <v>140</v>
      </c>
      <c r="B503" s="82" t="s">
        <v>63</v>
      </c>
      <c r="C503" s="10" t="s">
        <v>49</v>
      </c>
      <c r="D503" s="10" t="s">
        <v>23</v>
      </c>
      <c r="E503" s="82" t="s">
        <v>141</v>
      </c>
      <c r="F503" s="58">
        <v>39119972</v>
      </c>
      <c r="G503" s="52">
        <v>40684570.609999999</v>
      </c>
      <c r="H503" s="58">
        <v>42307253.43</v>
      </c>
      <c r="I503" s="32" t="s">
        <v>542</v>
      </c>
      <c r="J503" s="23" t="s">
        <v>520</v>
      </c>
      <c r="K503" s="46">
        <v>5</v>
      </c>
    </row>
    <row r="504" spans="1:11" s="15" customFormat="1" ht="31.2" x14ac:dyDescent="0.25">
      <c r="A504" s="54" t="s">
        <v>125</v>
      </c>
      <c r="B504" s="82" t="s">
        <v>63</v>
      </c>
      <c r="C504" s="10" t="s">
        <v>49</v>
      </c>
      <c r="D504" s="10" t="s">
        <v>23</v>
      </c>
      <c r="E504" s="82" t="s">
        <v>126</v>
      </c>
      <c r="F504" s="58">
        <v>3355328</v>
      </c>
      <c r="G504" s="52">
        <v>3489541.12</v>
      </c>
      <c r="H504" s="58">
        <v>3629122.76</v>
      </c>
      <c r="I504" s="32" t="s">
        <v>542</v>
      </c>
      <c r="J504" s="23" t="s">
        <v>520</v>
      </c>
      <c r="K504" s="46">
        <v>5</v>
      </c>
    </row>
    <row r="505" spans="1:11" s="15" customFormat="1" ht="31.2" x14ac:dyDescent="0.25">
      <c r="A505" s="54" t="s">
        <v>136</v>
      </c>
      <c r="B505" s="82" t="s">
        <v>63</v>
      </c>
      <c r="C505" s="10" t="s">
        <v>49</v>
      </c>
      <c r="D505" s="10" t="s">
        <v>23</v>
      </c>
      <c r="E505" s="82" t="s">
        <v>137</v>
      </c>
      <c r="F505" s="58">
        <v>0</v>
      </c>
      <c r="G505" s="52">
        <v>0</v>
      </c>
      <c r="H505" s="58">
        <v>0</v>
      </c>
      <c r="I505" s="32" t="s">
        <v>542</v>
      </c>
      <c r="J505" s="23" t="s">
        <v>520</v>
      </c>
      <c r="K505" s="46">
        <v>5</v>
      </c>
    </row>
    <row r="506" spans="1:11" s="15" customFormat="1" ht="30" x14ac:dyDescent="0.25">
      <c r="A506" s="7" t="s">
        <v>189</v>
      </c>
      <c r="B506" s="82" t="s">
        <v>63</v>
      </c>
      <c r="C506" s="10" t="s">
        <v>49</v>
      </c>
      <c r="D506" s="10" t="s">
        <v>23</v>
      </c>
      <c r="E506" s="82" t="s">
        <v>190</v>
      </c>
      <c r="F506" s="58">
        <v>80000</v>
      </c>
      <c r="G506" s="58">
        <v>80000</v>
      </c>
      <c r="H506" s="58">
        <v>80000</v>
      </c>
      <c r="I506" s="32" t="s">
        <v>542</v>
      </c>
      <c r="J506" s="23" t="s">
        <v>520</v>
      </c>
      <c r="K506" s="46">
        <v>5</v>
      </c>
    </row>
    <row r="507" spans="1:11" s="15" customFormat="1" ht="30" x14ac:dyDescent="0.25">
      <c r="A507" s="129" t="s">
        <v>186</v>
      </c>
      <c r="B507" s="82" t="s">
        <v>63</v>
      </c>
      <c r="C507" s="10" t="s">
        <v>49</v>
      </c>
      <c r="D507" s="10" t="s">
        <v>23</v>
      </c>
      <c r="E507" s="82" t="s">
        <v>131</v>
      </c>
      <c r="F507" s="58">
        <v>0</v>
      </c>
      <c r="G507" s="52">
        <v>0</v>
      </c>
      <c r="H507" s="58">
        <v>0</v>
      </c>
      <c r="I507" s="32" t="s">
        <v>542</v>
      </c>
      <c r="J507" s="23" t="s">
        <v>520</v>
      </c>
      <c r="K507" s="46">
        <v>5</v>
      </c>
    </row>
    <row r="508" spans="1:11" s="15" customFormat="1" ht="30" x14ac:dyDescent="0.25">
      <c r="A508" s="54" t="s">
        <v>129</v>
      </c>
      <c r="B508" s="82" t="s">
        <v>63</v>
      </c>
      <c r="C508" s="10" t="s">
        <v>49</v>
      </c>
      <c r="D508" s="10" t="s">
        <v>23</v>
      </c>
      <c r="E508" s="82" t="s">
        <v>142</v>
      </c>
      <c r="F508" s="58">
        <v>18071</v>
      </c>
      <c r="G508" s="52">
        <v>17750</v>
      </c>
      <c r="H508" s="58">
        <v>17750</v>
      </c>
      <c r="I508" s="32" t="s">
        <v>542</v>
      </c>
      <c r="J508" s="23" t="s">
        <v>520</v>
      </c>
      <c r="K508" s="46">
        <v>5</v>
      </c>
    </row>
    <row r="509" spans="1:11" s="15" customFormat="1" ht="15.6" x14ac:dyDescent="0.25">
      <c r="A509" s="14" t="s">
        <v>61</v>
      </c>
      <c r="B509" s="122" t="s">
        <v>63</v>
      </c>
      <c r="C509" s="14" t="s">
        <v>62</v>
      </c>
      <c r="D509" s="14" t="s">
        <v>154</v>
      </c>
      <c r="E509" s="122" t="s">
        <v>27</v>
      </c>
      <c r="F509" s="17">
        <f>F510+F521+F528</f>
        <v>8830143</v>
      </c>
      <c r="G509" s="17">
        <f t="shared" ref="G509:H509" si="196">G510+G521+G528</f>
        <v>6743543</v>
      </c>
      <c r="H509" s="17">
        <f t="shared" si="196"/>
        <v>6945734</v>
      </c>
      <c r="I509" s="32"/>
      <c r="J509" s="23"/>
      <c r="K509" s="46"/>
    </row>
    <row r="510" spans="1:11" s="15" customFormat="1" ht="15.6" x14ac:dyDescent="0.25">
      <c r="A510" s="7" t="s">
        <v>92</v>
      </c>
      <c r="B510" s="100" t="s">
        <v>63</v>
      </c>
      <c r="C510" s="10" t="s">
        <v>93</v>
      </c>
      <c r="D510" s="10" t="s">
        <v>154</v>
      </c>
      <c r="E510" s="10" t="s">
        <v>27</v>
      </c>
      <c r="F510" s="58">
        <f>F511</f>
        <v>3140000</v>
      </c>
      <c r="G510" s="58">
        <f t="shared" ref="G510:H510" si="197">G511</f>
        <v>860000</v>
      </c>
      <c r="H510" s="58">
        <f t="shared" si="197"/>
        <v>860000</v>
      </c>
      <c r="I510" s="32"/>
      <c r="J510" s="23"/>
      <c r="K510" s="46"/>
    </row>
    <row r="511" spans="1:11" s="15" customFormat="1" ht="46.8" x14ac:dyDescent="0.25">
      <c r="A511" s="7" t="s">
        <v>462</v>
      </c>
      <c r="B511" s="10" t="s">
        <v>63</v>
      </c>
      <c r="C511" s="10" t="s">
        <v>93</v>
      </c>
      <c r="D511" s="10" t="s">
        <v>0</v>
      </c>
      <c r="E511" s="10" t="s">
        <v>27</v>
      </c>
      <c r="F511" s="52">
        <f>F512+F517</f>
        <v>3140000</v>
      </c>
      <c r="G511" s="52">
        <f t="shared" ref="G511:H511" si="198">G512+G517</f>
        <v>860000</v>
      </c>
      <c r="H511" s="52">
        <f t="shared" si="198"/>
        <v>860000</v>
      </c>
      <c r="I511" s="32"/>
      <c r="J511" s="23"/>
      <c r="K511" s="46"/>
    </row>
    <row r="512" spans="1:11" s="15" customFormat="1" ht="31.2" x14ac:dyDescent="0.25">
      <c r="A512" s="7" t="s">
        <v>308</v>
      </c>
      <c r="B512" s="82" t="s">
        <v>63</v>
      </c>
      <c r="C512" s="10" t="s">
        <v>93</v>
      </c>
      <c r="D512" s="10" t="s">
        <v>22</v>
      </c>
      <c r="E512" s="82" t="s">
        <v>27</v>
      </c>
      <c r="F512" s="52">
        <f>F514</f>
        <v>660000</v>
      </c>
      <c r="G512" s="52">
        <f>G514</f>
        <v>860000</v>
      </c>
      <c r="H512" s="52">
        <f>H514</f>
        <v>860000</v>
      </c>
      <c r="I512" s="32"/>
      <c r="J512" s="23"/>
      <c r="K512" s="46"/>
    </row>
    <row r="513" spans="1:11" s="15" customFormat="1" ht="46.8" x14ac:dyDescent="0.25">
      <c r="A513" s="98" t="s">
        <v>313</v>
      </c>
      <c r="B513" s="66">
        <v>995</v>
      </c>
      <c r="C513" s="53" t="s">
        <v>93</v>
      </c>
      <c r="D513" s="53" t="s">
        <v>312</v>
      </c>
      <c r="E513" s="53" t="s">
        <v>27</v>
      </c>
      <c r="F513" s="58">
        <f>F514</f>
        <v>660000</v>
      </c>
      <c r="G513" s="58">
        <f t="shared" ref="G513:H515" si="199">G514</f>
        <v>860000</v>
      </c>
      <c r="H513" s="58">
        <f t="shared" si="199"/>
        <v>860000</v>
      </c>
      <c r="I513" s="32"/>
      <c r="J513" s="23"/>
      <c r="K513" s="46"/>
    </row>
    <row r="514" spans="1:11" s="15" customFormat="1" ht="31.2" outlineLevel="5" x14ac:dyDescent="0.3">
      <c r="A514" s="96" t="s">
        <v>442</v>
      </c>
      <c r="B514" s="100" t="s">
        <v>63</v>
      </c>
      <c r="C514" s="10" t="s">
        <v>93</v>
      </c>
      <c r="D514" s="53" t="s">
        <v>312</v>
      </c>
      <c r="E514" s="10" t="s">
        <v>27</v>
      </c>
      <c r="F514" s="58">
        <f>F515</f>
        <v>660000</v>
      </c>
      <c r="G514" s="58">
        <f t="shared" si="199"/>
        <v>860000</v>
      </c>
      <c r="H514" s="58">
        <f t="shared" si="199"/>
        <v>860000</v>
      </c>
      <c r="I514" s="32"/>
      <c r="J514" s="23"/>
      <c r="K514" s="46"/>
    </row>
    <row r="515" spans="1:11" s="15" customFormat="1" ht="31.2" outlineLevel="5" x14ac:dyDescent="0.25">
      <c r="A515" s="66" t="s">
        <v>276</v>
      </c>
      <c r="B515" s="100" t="s">
        <v>63</v>
      </c>
      <c r="C515" s="53" t="s">
        <v>93</v>
      </c>
      <c r="D515" s="130" t="s">
        <v>468</v>
      </c>
      <c r="E515" s="10" t="s">
        <v>27</v>
      </c>
      <c r="F515" s="52">
        <f>F516</f>
        <v>660000</v>
      </c>
      <c r="G515" s="52">
        <f t="shared" si="199"/>
        <v>860000</v>
      </c>
      <c r="H515" s="52">
        <f t="shared" si="199"/>
        <v>860000</v>
      </c>
      <c r="I515" s="32"/>
      <c r="J515" s="23"/>
      <c r="K515" s="46">
        <v>5</v>
      </c>
    </row>
    <row r="516" spans="1:11" s="15" customFormat="1" ht="31.2" outlineLevel="5" x14ac:dyDescent="0.25">
      <c r="A516" s="7" t="s">
        <v>192</v>
      </c>
      <c r="B516" s="100" t="s">
        <v>63</v>
      </c>
      <c r="C516" s="53" t="s">
        <v>93</v>
      </c>
      <c r="D516" s="130" t="s">
        <v>468</v>
      </c>
      <c r="E516" s="10" t="s">
        <v>137</v>
      </c>
      <c r="F516" s="58">
        <v>660000</v>
      </c>
      <c r="G516" s="58">
        <v>860000</v>
      </c>
      <c r="H516" s="58">
        <v>860000</v>
      </c>
      <c r="I516" s="32" t="s">
        <v>542</v>
      </c>
      <c r="J516" s="23" t="s">
        <v>520</v>
      </c>
      <c r="K516" s="46">
        <v>5</v>
      </c>
    </row>
    <row r="517" spans="1:11" s="15" customFormat="1" ht="15.6" x14ac:dyDescent="0.3">
      <c r="A517" s="96" t="s">
        <v>459</v>
      </c>
      <c r="B517" s="100" t="s">
        <v>63</v>
      </c>
      <c r="C517" s="53" t="s">
        <v>93</v>
      </c>
      <c r="D517" s="53" t="s">
        <v>177</v>
      </c>
      <c r="E517" s="53" t="s">
        <v>27</v>
      </c>
      <c r="F517" s="58">
        <f>F518</f>
        <v>2480000</v>
      </c>
      <c r="G517" s="58">
        <f t="shared" ref="G517:H519" si="200">G518</f>
        <v>0</v>
      </c>
      <c r="H517" s="58">
        <f t="shared" si="200"/>
        <v>0</v>
      </c>
      <c r="I517" s="32"/>
      <c r="J517" s="23"/>
      <c r="K517" s="46"/>
    </row>
    <row r="518" spans="1:11" s="15" customFormat="1" ht="15.6" x14ac:dyDescent="0.3">
      <c r="A518" s="96" t="s">
        <v>273</v>
      </c>
      <c r="B518" s="100" t="s">
        <v>63</v>
      </c>
      <c r="C518" s="53" t="s">
        <v>93</v>
      </c>
      <c r="D518" s="53" t="s">
        <v>194</v>
      </c>
      <c r="E518" s="53" t="s">
        <v>27</v>
      </c>
      <c r="F518" s="58">
        <f>F519</f>
        <v>2480000</v>
      </c>
      <c r="G518" s="58">
        <f t="shared" si="200"/>
        <v>0</v>
      </c>
      <c r="H518" s="58">
        <f t="shared" si="200"/>
        <v>0</v>
      </c>
      <c r="I518" s="32"/>
      <c r="J518" s="23"/>
      <c r="K518" s="46">
        <v>5</v>
      </c>
    </row>
    <row r="519" spans="1:11" s="15" customFormat="1" ht="93.6" x14ac:dyDescent="0.25">
      <c r="A519" s="66" t="s">
        <v>191</v>
      </c>
      <c r="B519" s="100" t="s">
        <v>63</v>
      </c>
      <c r="C519" s="53" t="s">
        <v>93</v>
      </c>
      <c r="D519" s="53" t="s">
        <v>235</v>
      </c>
      <c r="E519" s="53" t="s">
        <v>27</v>
      </c>
      <c r="F519" s="58">
        <f>F520</f>
        <v>2480000</v>
      </c>
      <c r="G519" s="58">
        <f t="shared" si="200"/>
        <v>0</v>
      </c>
      <c r="H519" s="58">
        <f t="shared" si="200"/>
        <v>0</v>
      </c>
      <c r="I519" s="32"/>
      <c r="J519" s="23"/>
      <c r="K519" s="46">
        <v>5</v>
      </c>
    </row>
    <row r="520" spans="1:11" s="15" customFormat="1" ht="31.2" x14ac:dyDescent="0.25">
      <c r="A520" s="66" t="s">
        <v>192</v>
      </c>
      <c r="B520" s="100" t="s">
        <v>63</v>
      </c>
      <c r="C520" s="53" t="s">
        <v>93</v>
      </c>
      <c r="D520" s="53" t="s">
        <v>235</v>
      </c>
      <c r="E520" s="53" t="s">
        <v>137</v>
      </c>
      <c r="F520" s="87">
        <v>2480000</v>
      </c>
      <c r="G520" s="87">
        <v>0</v>
      </c>
      <c r="H520" s="87">
        <v>0</v>
      </c>
      <c r="I520" s="32" t="s">
        <v>542</v>
      </c>
      <c r="J520" s="23" t="s">
        <v>525</v>
      </c>
      <c r="K520" s="46"/>
    </row>
    <row r="521" spans="1:11" s="15" customFormat="1" ht="15.6" x14ac:dyDescent="0.25">
      <c r="A521" s="10" t="s">
        <v>76</v>
      </c>
      <c r="B521" s="82" t="s">
        <v>63</v>
      </c>
      <c r="C521" s="10" t="s">
        <v>77</v>
      </c>
      <c r="D521" s="10" t="s">
        <v>154</v>
      </c>
      <c r="E521" s="82" t="s">
        <v>27</v>
      </c>
      <c r="F521" s="52">
        <f t="shared" ref="F521:H523" si="201">F522</f>
        <v>4829143</v>
      </c>
      <c r="G521" s="52">
        <f>G522</f>
        <v>5022543</v>
      </c>
      <c r="H521" s="52">
        <f t="shared" si="201"/>
        <v>5224734</v>
      </c>
      <c r="I521" s="32"/>
      <c r="J521" s="23"/>
      <c r="K521" s="46"/>
    </row>
    <row r="522" spans="1:11" s="15" customFormat="1" ht="46.8" x14ac:dyDescent="0.25">
      <c r="A522" s="7" t="s">
        <v>314</v>
      </c>
      <c r="B522" s="82" t="s">
        <v>63</v>
      </c>
      <c r="C522" s="10" t="s">
        <v>77</v>
      </c>
      <c r="D522" s="10" t="s">
        <v>5</v>
      </c>
      <c r="E522" s="82" t="s">
        <v>27</v>
      </c>
      <c r="F522" s="52">
        <f t="shared" si="201"/>
        <v>4829143</v>
      </c>
      <c r="G522" s="52">
        <f>G523</f>
        <v>5022543</v>
      </c>
      <c r="H522" s="52">
        <f t="shared" si="201"/>
        <v>5224734</v>
      </c>
      <c r="I522" s="32"/>
      <c r="J522" s="23"/>
      <c r="K522" s="46"/>
    </row>
    <row r="523" spans="1:11" s="15" customFormat="1" ht="31.2" x14ac:dyDescent="0.25">
      <c r="A523" s="7" t="s">
        <v>315</v>
      </c>
      <c r="B523" s="82" t="s">
        <v>63</v>
      </c>
      <c r="C523" s="10" t="s">
        <v>77</v>
      </c>
      <c r="D523" s="10" t="s">
        <v>316</v>
      </c>
      <c r="E523" s="82" t="s">
        <v>27</v>
      </c>
      <c r="F523" s="52">
        <f>F524</f>
        <v>4829143</v>
      </c>
      <c r="G523" s="52">
        <f t="shared" ref="G523:H524" si="202">G524</f>
        <v>5022543</v>
      </c>
      <c r="H523" s="52">
        <f t="shared" si="201"/>
        <v>5224734</v>
      </c>
      <c r="I523" s="32"/>
      <c r="J523" s="23"/>
      <c r="K523" s="46"/>
    </row>
    <row r="524" spans="1:11" s="15" customFormat="1" ht="31.2" x14ac:dyDescent="0.25">
      <c r="A524" s="7" t="s">
        <v>318</v>
      </c>
      <c r="B524" s="82" t="s">
        <v>63</v>
      </c>
      <c r="C524" s="10" t="s">
        <v>77</v>
      </c>
      <c r="D524" s="10" t="s">
        <v>360</v>
      </c>
      <c r="E524" s="82" t="s">
        <v>27</v>
      </c>
      <c r="F524" s="52">
        <f>F525</f>
        <v>4829143</v>
      </c>
      <c r="G524" s="52">
        <f t="shared" si="202"/>
        <v>5022543</v>
      </c>
      <c r="H524" s="52">
        <f t="shared" si="202"/>
        <v>5224734</v>
      </c>
      <c r="I524" s="32"/>
      <c r="J524" s="23"/>
      <c r="K524" s="46"/>
    </row>
    <row r="525" spans="1:11" s="15" customFormat="1" ht="78" x14ac:dyDescent="0.25">
      <c r="A525" s="7" t="s">
        <v>25</v>
      </c>
      <c r="B525" s="82" t="s">
        <v>63</v>
      </c>
      <c r="C525" s="10" t="s">
        <v>77</v>
      </c>
      <c r="D525" s="10" t="s">
        <v>361</v>
      </c>
      <c r="E525" s="82" t="s">
        <v>27</v>
      </c>
      <c r="F525" s="52">
        <f>F526+F527</f>
        <v>4829143</v>
      </c>
      <c r="G525" s="52">
        <f>G526+G527</f>
        <v>5022543</v>
      </c>
      <c r="H525" s="52">
        <f t="shared" ref="H525" si="203">H526+H527</f>
        <v>5224734</v>
      </c>
      <c r="I525" s="32"/>
      <c r="J525" s="23"/>
      <c r="K525" s="46">
        <v>5</v>
      </c>
    </row>
    <row r="526" spans="1:11" s="15" customFormat="1" ht="31.2" x14ac:dyDescent="0.25">
      <c r="A526" s="54" t="s">
        <v>125</v>
      </c>
      <c r="B526" s="82" t="s">
        <v>63</v>
      </c>
      <c r="C526" s="10" t="s">
        <v>77</v>
      </c>
      <c r="D526" s="10" t="s">
        <v>361</v>
      </c>
      <c r="E526" s="82" t="s">
        <v>126</v>
      </c>
      <c r="F526" s="52">
        <v>0</v>
      </c>
      <c r="G526" s="52">
        <v>0</v>
      </c>
      <c r="H526" s="52">
        <v>0</v>
      </c>
      <c r="I526" s="32" t="s">
        <v>542</v>
      </c>
      <c r="J526" s="23" t="s">
        <v>525</v>
      </c>
      <c r="K526" s="46"/>
    </row>
    <row r="527" spans="1:11" s="15" customFormat="1" ht="31.2" x14ac:dyDescent="0.25">
      <c r="A527" s="7" t="s">
        <v>192</v>
      </c>
      <c r="B527" s="82" t="s">
        <v>63</v>
      </c>
      <c r="C527" s="10" t="s">
        <v>77</v>
      </c>
      <c r="D527" s="10" t="s">
        <v>361</v>
      </c>
      <c r="E527" s="82" t="s">
        <v>137</v>
      </c>
      <c r="F527" s="57">
        <v>4829143</v>
      </c>
      <c r="G527" s="57">
        <v>5022543</v>
      </c>
      <c r="H527" s="57">
        <v>5224734</v>
      </c>
      <c r="I527" s="32" t="s">
        <v>542</v>
      </c>
      <c r="J527" s="23" t="s">
        <v>525</v>
      </c>
      <c r="K527" s="46"/>
    </row>
    <row r="528" spans="1:11" s="15" customFormat="1" ht="15.6" x14ac:dyDescent="0.25">
      <c r="A528" s="7" t="s">
        <v>114</v>
      </c>
      <c r="B528" s="82" t="s">
        <v>63</v>
      </c>
      <c r="C528" s="10" t="s">
        <v>115</v>
      </c>
      <c r="D528" s="10" t="s">
        <v>154</v>
      </c>
      <c r="E528" s="10" t="s">
        <v>27</v>
      </c>
      <c r="F528" s="58">
        <f>F529</f>
        <v>861000</v>
      </c>
      <c r="G528" s="58">
        <f t="shared" ref="G528:H528" si="204">G529</f>
        <v>861000</v>
      </c>
      <c r="H528" s="58">
        <f t="shared" si="204"/>
        <v>861000</v>
      </c>
      <c r="I528" s="32"/>
      <c r="J528" s="23"/>
      <c r="K528" s="46"/>
    </row>
    <row r="529" spans="1:11" s="15" customFormat="1" ht="46.8" x14ac:dyDescent="0.25">
      <c r="A529" s="7" t="s">
        <v>462</v>
      </c>
      <c r="B529" s="10" t="s">
        <v>63</v>
      </c>
      <c r="C529" s="10" t="s">
        <v>115</v>
      </c>
      <c r="D529" s="10" t="s">
        <v>0</v>
      </c>
      <c r="E529" s="10" t="s">
        <v>27</v>
      </c>
      <c r="F529" s="52">
        <f t="shared" ref="F529:H530" si="205">F530</f>
        <v>861000</v>
      </c>
      <c r="G529" s="52">
        <f>G530</f>
        <v>861000</v>
      </c>
      <c r="H529" s="52">
        <f t="shared" si="205"/>
        <v>861000</v>
      </c>
      <c r="I529" s="32"/>
      <c r="J529" s="23"/>
      <c r="K529" s="46"/>
    </row>
    <row r="530" spans="1:11" s="15" customFormat="1" ht="31.2" x14ac:dyDescent="0.25">
      <c r="A530" s="7" t="s">
        <v>308</v>
      </c>
      <c r="B530" s="82" t="s">
        <v>63</v>
      </c>
      <c r="C530" s="10" t="s">
        <v>115</v>
      </c>
      <c r="D530" s="10" t="s">
        <v>22</v>
      </c>
      <c r="E530" s="82" t="s">
        <v>27</v>
      </c>
      <c r="F530" s="52">
        <f>F531</f>
        <v>861000</v>
      </c>
      <c r="G530" s="52">
        <f t="shared" ref="G530" si="206">G531</f>
        <v>861000</v>
      </c>
      <c r="H530" s="52">
        <f t="shared" si="205"/>
        <v>861000</v>
      </c>
      <c r="I530" s="32"/>
      <c r="J530" s="23"/>
      <c r="K530" s="46"/>
    </row>
    <row r="531" spans="1:11" s="15" customFormat="1" ht="46.8" x14ac:dyDescent="0.25">
      <c r="A531" s="98" t="s">
        <v>313</v>
      </c>
      <c r="B531" s="66">
        <v>995</v>
      </c>
      <c r="C531" s="53" t="s">
        <v>115</v>
      </c>
      <c r="D531" s="53" t="s">
        <v>312</v>
      </c>
      <c r="E531" s="53" t="s">
        <v>27</v>
      </c>
      <c r="F531" s="58">
        <f>F532+F534</f>
        <v>861000</v>
      </c>
      <c r="G531" s="58">
        <f t="shared" ref="G531:H531" si="207">G532+G534</f>
        <v>861000</v>
      </c>
      <c r="H531" s="58">
        <f t="shared" si="207"/>
        <v>861000</v>
      </c>
      <c r="I531" s="32"/>
      <c r="J531" s="23"/>
      <c r="K531" s="46"/>
    </row>
    <row r="532" spans="1:11" s="15" customFormat="1" ht="46.8" x14ac:dyDescent="0.25">
      <c r="A532" s="7" t="s">
        <v>404</v>
      </c>
      <c r="B532" s="82" t="s">
        <v>63</v>
      </c>
      <c r="C532" s="10" t="s">
        <v>115</v>
      </c>
      <c r="D532" s="10" t="s">
        <v>403</v>
      </c>
      <c r="E532" s="10" t="s">
        <v>27</v>
      </c>
      <c r="F532" s="58">
        <f>F533</f>
        <v>765000</v>
      </c>
      <c r="G532" s="58">
        <f t="shared" ref="G532:H534" si="208">G533</f>
        <v>765000</v>
      </c>
      <c r="H532" s="58">
        <f t="shared" si="208"/>
        <v>765000</v>
      </c>
      <c r="I532" s="32"/>
      <c r="J532" s="23"/>
      <c r="K532" s="46">
        <v>5</v>
      </c>
    </row>
    <row r="533" spans="1:11" s="15" customFormat="1" ht="31.2" x14ac:dyDescent="0.25">
      <c r="A533" s="7" t="s">
        <v>192</v>
      </c>
      <c r="B533" s="82" t="s">
        <v>63</v>
      </c>
      <c r="C533" s="10" t="s">
        <v>115</v>
      </c>
      <c r="D533" s="10" t="s">
        <v>403</v>
      </c>
      <c r="E533" s="10" t="s">
        <v>137</v>
      </c>
      <c r="F533" s="58">
        <v>765000</v>
      </c>
      <c r="G533" s="58">
        <v>765000</v>
      </c>
      <c r="H533" s="58">
        <v>765000</v>
      </c>
      <c r="I533" s="32" t="s">
        <v>542</v>
      </c>
      <c r="J533" s="23" t="s">
        <v>520</v>
      </c>
      <c r="K533" s="46">
        <v>5</v>
      </c>
    </row>
    <row r="534" spans="1:11" s="15" customFormat="1" ht="15.6" x14ac:dyDescent="0.25">
      <c r="A534" s="7" t="s">
        <v>205</v>
      </c>
      <c r="B534" s="82" t="s">
        <v>63</v>
      </c>
      <c r="C534" s="10" t="s">
        <v>115</v>
      </c>
      <c r="D534" s="10" t="s">
        <v>319</v>
      </c>
      <c r="E534" s="10" t="s">
        <v>27</v>
      </c>
      <c r="F534" s="58">
        <f>F535</f>
        <v>96000</v>
      </c>
      <c r="G534" s="58">
        <f t="shared" si="208"/>
        <v>96000</v>
      </c>
      <c r="H534" s="58">
        <f t="shared" si="208"/>
        <v>96000</v>
      </c>
      <c r="I534" s="32"/>
      <c r="J534" s="23"/>
      <c r="K534" s="46">
        <v>5</v>
      </c>
    </row>
    <row r="535" spans="1:11" s="15" customFormat="1" ht="31.2" x14ac:dyDescent="0.25">
      <c r="A535" s="7" t="s">
        <v>192</v>
      </c>
      <c r="B535" s="82" t="s">
        <v>63</v>
      </c>
      <c r="C535" s="10" t="s">
        <v>115</v>
      </c>
      <c r="D535" s="10" t="s">
        <v>319</v>
      </c>
      <c r="E535" s="10" t="s">
        <v>137</v>
      </c>
      <c r="F535" s="58">
        <v>96000</v>
      </c>
      <c r="G535" s="52">
        <v>96000</v>
      </c>
      <c r="H535" s="58">
        <v>96000</v>
      </c>
      <c r="I535" s="32" t="s">
        <v>542</v>
      </c>
      <c r="J535" s="23" t="s">
        <v>520</v>
      </c>
      <c r="K535" s="46">
        <v>5</v>
      </c>
    </row>
    <row r="536" spans="1:11" s="15" customFormat="1" ht="15.6" x14ac:dyDescent="0.25">
      <c r="A536" s="14" t="s">
        <v>443</v>
      </c>
      <c r="B536" s="122" t="s">
        <v>65</v>
      </c>
      <c r="C536" s="14" t="s">
        <v>28</v>
      </c>
      <c r="D536" s="14" t="s">
        <v>154</v>
      </c>
      <c r="E536" s="122" t="s">
        <v>27</v>
      </c>
      <c r="F536" s="17">
        <f>F537</f>
        <v>12410900</v>
      </c>
      <c r="G536" s="17">
        <f t="shared" ref="G536:H540" si="209">G537</f>
        <v>12510868.74</v>
      </c>
      <c r="H536" s="17">
        <f t="shared" si="209"/>
        <v>12510869.74</v>
      </c>
      <c r="I536" s="32"/>
      <c r="J536" s="23"/>
      <c r="K536" s="46"/>
    </row>
    <row r="537" spans="1:11" s="15" customFormat="1" ht="15.6" x14ac:dyDescent="0.25">
      <c r="A537" s="14" t="s">
        <v>29</v>
      </c>
      <c r="B537" s="122" t="s">
        <v>65</v>
      </c>
      <c r="C537" s="14" t="s">
        <v>51</v>
      </c>
      <c r="D537" s="14" t="s">
        <v>154</v>
      </c>
      <c r="E537" s="122" t="s">
        <v>27</v>
      </c>
      <c r="F537" s="17">
        <f>F538</f>
        <v>12410900</v>
      </c>
      <c r="G537" s="17">
        <f t="shared" si="209"/>
        <v>12510868.74</v>
      </c>
      <c r="H537" s="17">
        <f t="shared" si="209"/>
        <v>12510869.74</v>
      </c>
      <c r="I537" s="32"/>
      <c r="J537" s="23"/>
      <c r="K537" s="46"/>
    </row>
    <row r="538" spans="1:11" s="18" customFormat="1" ht="62.4" x14ac:dyDescent="0.3">
      <c r="A538" s="7" t="s">
        <v>43</v>
      </c>
      <c r="B538" s="7">
        <v>996</v>
      </c>
      <c r="C538" s="10" t="s">
        <v>56</v>
      </c>
      <c r="D538" s="7" t="s">
        <v>154</v>
      </c>
      <c r="E538" s="10" t="s">
        <v>27</v>
      </c>
      <c r="F538" s="52">
        <f>F539</f>
        <v>12410900</v>
      </c>
      <c r="G538" s="52">
        <f t="shared" si="209"/>
        <v>12510868.74</v>
      </c>
      <c r="H538" s="52">
        <f t="shared" si="209"/>
        <v>12510869.74</v>
      </c>
      <c r="I538" s="31"/>
      <c r="J538" s="35"/>
      <c r="K538" s="45"/>
    </row>
    <row r="539" spans="1:11" s="18" customFormat="1" ht="46.8" x14ac:dyDescent="0.3">
      <c r="A539" s="53" t="s">
        <v>336</v>
      </c>
      <c r="B539" s="7">
        <v>996</v>
      </c>
      <c r="C539" s="10" t="s">
        <v>56</v>
      </c>
      <c r="D539" s="7" t="s">
        <v>155</v>
      </c>
      <c r="E539" s="10" t="s">
        <v>27</v>
      </c>
      <c r="F539" s="52">
        <f>F540</f>
        <v>12410900</v>
      </c>
      <c r="G539" s="52">
        <f t="shared" si="209"/>
        <v>12510868.74</v>
      </c>
      <c r="H539" s="52">
        <f t="shared" si="209"/>
        <v>12510869.74</v>
      </c>
      <c r="I539" s="31"/>
      <c r="J539" s="35"/>
      <c r="K539" s="45"/>
    </row>
    <row r="540" spans="1:11" s="15" customFormat="1" ht="31.2" x14ac:dyDescent="0.25">
      <c r="A540" s="7" t="s">
        <v>334</v>
      </c>
      <c r="B540" s="7">
        <v>996</v>
      </c>
      <c r="C540" s="10" t="s">
        <v>71</v>
      </c>
      <c r="D540" s="7" t="s">
        <v>270</v>
      </c>
      <c r="E540" s="10" t="s">
        <v>27</v>
      </c>
      <c r="F540" s="52">
        <f>F541</f>
        <v>12410900</v>
      </c>
      <c r="G540" s="52">
        <f t="shared" si="209"/>
        <v>12510868.74</v>
      </c>
      <c r="H540" s="52">
        <f t="shared" si="209"/>
        <v>12510869.74</v>
      </c>
      <c r="I540" s="32"/>
      <c r="J540" s="23"/>
      <c r="K540" s="46"/>
    </row>
    <row r="541" spans="1:11" s="15" customFormat="1" ht="15.6" x14ac:dyDescent="0.25">
      <c r="A541" s="7" t="s">
        <v>335</v>
      </c>
      <c r="B541" s="7">
        <v>996</v>
      </c>
      <c r="C541" s="10" t="s">
        <v>71</v>
      </c>
      <c r="D541" s="7" t="s">
        <v>267</v>
      </c>
      <c r="E541" s="10" t="s">
        <v>27</v>
      </c>
      <c r="F541" s="52">
        <f>F542+F546+F548</f>
        <v>12410900</v>
      </c>
      <c r="G541" s="52">
        <f t="shared" ref="G541:H541" si="210">G542+G546+G548</f>
        <v>12510868.74</v>
      </c>
      <c r="H541" s="52">
        <f t="shared" si="210"/>
        <v>12510869.74</v>
      </c>
      <c r="I541" s="32"/>
      <c r="J541" s="23"/>
      <c r="K541" s="46"/>
    </row>
    <row r="542" spans="1:11" s="15" customFormat="1" ht="31.2" x14ac:dyDescent="0.25">
      <c r="A542" s="7" t="s">
        <v>100</v>
      </c>
      <c r="B542" s="7">
        <v>996</v>
      </c>
      <c r="C542" s="10" t="s">
        <v>56</v>
      </c>
      <c r="D542" s="7" t="s">
        <v>210</v>
      </c>
      <c r="E542" s="10" t="s">
        <v>27</v>
      </c>
      <c r="F542" s="52">
        <f>F543+F544+F545</f>
        <v>7130100</v>
      </c>
      <c r="G542" s="52">
        <f>G543+G544+G545</f>
        <v>7229973.1200000001</v>
      </c>
      <c r="H542" s="52">
        <f t="shared" ref="H542" si="211">H543+H544+H545</f>
        <v>7229974.1200000001</v>
      </c>
      <c r="I542" s="32"/>
      <c r="J542" s="23"/>
      <c r="K542" s="46">
        <v>5</v>
      </c>
    </row>
    <row r="543" spans="1:11" s="15" customFormat="1" ht="45" x14ac:dyDescent="0.25">
      <c r="A543" s="7" t="s">
        <v>127</v>
      </c>
      <c r="B543" s="7">
        <v>996</v>
      </c>
      <c r="C543" s="10" t="s">
        <v>56</v>
      </c>
      <c r="D543" s="7" t="s">
        <v>210</v>
      </c>
      <c r="E543" s="7">
        <v>120</v>
      </c>
      <c r="F543" s="58">
        <v>6823700</v>
      </c>
      <c r="G543" s="58">
        <v>6923572.1200000001</v>
      </c>
      <c r="H543" s="58">
        <v>6923572.1200000001</v>
      </c>
      <c r="I543" s="32" t="s">
        <v>443</v>
      </c>
      <c r="J543" s="23" t="s">
        <v>520</v>
      </c>
      <c r="K543" s="46">
        <v>5</v>
      </c>
    </row>
    <row r="544" spans="1:11" s="15" customFormat="1" ht="45" x14ac:dyDescent="0.25">
      <c r="A544" s="54" t="s">
        <v>125</v>
      </c>
      <c r="B544" s="7">
        <v>996</v>
      </c>
      <c r="C544" s="10" t="s">
        <v>56</v>
      </c>
      <c r="D544" s="7" t="s">
        <v>210</v>
      </c>
      <c r="E544" s="7">
        <v>240</v>
      </c>
      <c r="F544" s="58">
        <v>281400</v>
      </c>
      <c r="G544" s="58">
        <v>281401</v>
      </c>
      <c r="H544" s="58">
        <v>281402</v>
      </c>
      <c r="I544" s="32" t="s">
        <v>443</v>
      </c>
      <c r="J544" s="23" t="s">
        <v>520</v>
      </c>
      <c r="K544" s="46">
        <v>5</v>
      </c>
    </row>
    <row r="545" spans="1:12" s="15" customFormat="1" ht="45" x14ac:dyDescent="0.25">
      <c r="A545" s="54" t="s">
        <v>129</v>
      </c>
      <c r="B545" s="7">
        <v>996</v>
      </c>
      <c r="C545" s="10" t="s">
        <v>56</v>
      </c>
      <c r="D545" s="7" t="s">
        <v>210</v>
      </c>
      <c r="E545" s="7">
        <v>850</v>
      </c>
      <c r="F545" s="58">
        <v>25000</v>
      </c>
      <c r="G545" s="52">
        <v>25000</v>
      </c>
      <c r="H545" s="58">
        <v>25000</v>
      </c>
      <c r="I545" s="32" t="s">
        <v>443</v>
      </c>
      <c r="J545" s="23" t="s">
        <v>520</v>
      </c>
      <c r="K545" s="46">
        <v>5</v>
      </c>
    </row>
    <row r="546" spans="1:12" s="15" customFormat="1" ht="15.6" x14ac:dyDescent="0.25">
      <c r="A546" s="7" t="s">
        <v>444</v>
      </c>
      <c r="B546" s="7">
        <v>996</v>
      </c>
      <c r="C546" s="10" t="s">
        <v>56</v>
      </c>
      <c r="D546" s="7" t="s">
        <v>211</v>
      </c>
      <c r="E546" s="10" t="s">
        <v>27</v>
      </c>
      <c r="F546" s="52">
        <f t="shared" ref="F546:H546" si="212">F547</f>
        <v>3417600</v>
      </c>
      <c r="G546" s="52">
        <f>G547</f>
        <v>3417676.4</v>
      </c>
      <c r="H546" s="52">
        <f t="shared" si="212"/>
        <v>3417676.4</v>
      </c>
      <c r="I546" s="32"/>
      <c r="J546" s="23"/>
      <c r="K546" s="46">
        <v>5</v>
      </c>
    </row>
    <row r="547" spans="1:12" s="15" customFormat="1" ht="45" x14ac:dyDescent="0.25">
      <c r="A547" s="7" t="s">
        <v>127</v>
      </c>
      <c r="B547" s="7">
        <v>996</v>
      </c>
      <c r="C547" s="10" t="s">
        <v>56</v>
      </c>
      <c r="D547" s="7" t="s">
        <v>211</v>
      </c>
      <c r="E547" s="7">
        <v>120</v>
      </c>
      <c r="F547" s="58">
        <v>3417600</v>
      </c>
      <c r="G547" s="58">
        <v>3417676.4</v>
      </c>
      <c r="H547" s="58">
        <v>3417676.4</v>
      </c>
      <c r="I547" s="32" t="s">
        <v>443</v>
      </c>
      <c r="J547" s="23" t="s">
        <v>520</v>
      </c>
      <c r="K547" s="46">
        <v>5</v>
      </c>
    </row>
    <row r="548" spans="1:12" s="15" customFormat="1" ht="15.6" x14ac:dyDescent="0.25">
      <c r="A548" s="7" t="s">
        <v>445</v>
      </c>
      <c r="B548" s="7">
        <v>996</v>
      </c>
      <c r="C548" s="10" t="s">
        <v>56</v>
      </c>
      <c r="D548" s="7" t="s">
        <v>26</v>
      </c>
      <c r="E548" s="10" t="s">
        <v>27</v>
      </c>
      <c r="F548" s="52">
        <f t="shared" ref="F548:H548" si="213">F549</f>
        <v>1863200</v>
      </c>
      <c r="G548" s="52">
        <f>G549</f>
        <v>1863219.22</v>
      </c>
      <c r="H548" s="52">
        <f t="shared" si="213"/>
        <v>1863219.22</v>
      </c>
      <c r="I548" s="32"/>
      <c r="J548" s="23"/>
      <c r="K548" s="46">
        <v>5</v>
      </c>
    </row>
    <row r="549" spans="1:12" s="15" customFormat="1" ht="45" x14ac:dyDescent="0.25">
      <c r="A549" s="7" t="s">
        <v>127</v>
      </c>
      <c r="B549" s="7">
        <v>996</v>
      </c>
      <c r="C549" s="10" t="s">
        <v>56</v>
      </c>
      <c r="D549" s="7" t="s">
        <v>26</v>
      </c>
      <c r="E549" s="10" t="s">
        <v>128</v>
      </c>
      <c r="F549" s="58">
        <v>1863200</v>
      </c>
      <c r="G549" s="58">
        <v>1863219.22</v>
      </c>
      <c r="H549" s="58">
        <v>1863219.22</v>
      </c>
      <c r="I549" s="32" t="s">
        <v>443</v>
      </c>
      <c r="J549" s="23" t="s">
        <v>520</v>
      </c>
      <c r="K549" s="46">
        <v>5</v>
      </c>
    </row>
    <row r="550" spans="1:12" s="15" customFormat="1" ht="46.8" x14ac:dyDescent="0.25">
      <c r="A550" s="13" t="s">
        <v>517</v>
      </c>
      <c r="B550" s="13">
        <v>998</v>
      </c>
      <c r="C550" s="14" t="s">
        <v>28</v>
      </c>
      <c r="D550" s="13" t="s">
        <v>154</v>
      </c>
      <c r="E550" s="14" t="s">
        <v>27</v>
      </c>
      <c r="F550" s="17">
        <f>F551</f>
        <v>102306465.88</v>
      </c>
      <c r="G550" s="17">
        <f t="shared" ref="G550:H554" si="214">G551</f>
        <v>102150793.87</v>
      </c>
      <c r="H550" s="17">
        <f t="shared" si="214"/>
        <v>100150793.87</v>
      </c>
      <c r="I550" s="32"/>
      <c r="J550" s="23"/>
      <c r="K550" s="46"/>
    </row>
    <row r="551" spans="1:12" s="15" customFormat="1" ht="46.8" x14ac:dyDescent="0.25">
      <c r="A551" s="13" t="s">
        <v>78</v>
      </c>
      <c r="B551" s="13">
        <v>998</v>
      </c>
      <c r="C551" s="14" t="s">
        <v>71</v>
      </c>
      <c r="D551" s="13" t="s">
        <v>154</v>
      </c>
      <c r="E551" s="14" t="s">
        <v>27</v>
      </c>
      <c r="F551" s="17">
        <f>F552</f>
        <v>102306465.88</v>
      </c>
      <c r="G551" s="17">
        <f t="shared" si="214"/>
        <v>102150793.87</v>
      </c>
      <c r="H551" s="17">
        <f t="shared" si="214"/>
        <v>100150793.87</v>
      </c>
      <c r="I551" s="32"/>
      <c r="J551" s="23"/>
      <c r="K551" s="46"/>
    </row>
    <row r="552" spans="1:12" s="15" customFormat="1" ht="46.8" x14ac:dyDescent="0.25">
      <c r="A552" s="53" t="s">
        <v>336</v>
      </c>
      <c r="B552" s="7">
        <v>998</v>
      </c>
      <c r="C552" s="10" t="s">
        <v>71</v>
      </c>
      <c r="D552" s="7" t="s">
        <v>155</v>
      </c>
      <c r="E552" s="10" t="s">
        <v>27</v>
      </c>
      <c r="F552" s="52">
        <f>F553</f>
        <v>102306465.88</v>
      </c>
      <c r="G552" s="52">
        <f t="shared" si="214"/>
        <v>102150793.87</v>
      </c>
      <c r="H552" s="52">
        <f t="shared" si="214"/>
        <v>100150793.87</v>
      </c>
      <c r="I552" s="32"/>
      <c r="J552" s="23"/>
      <c r="K552" s="46"/>
    </row>
    <row r="553" spans="1:12" s="15" customFormat="1" ht="31.2" x14ac:dyDescent="0.25">
      <c r="A553" s="7" t="s">
        <v>334</v>
      </c>
      <c r="B553" s="7">
        <v>998</v>
      </c>
      <c r="C553" s="10" t="s">
        <v>71</v>
      </c>
      <c r="D553" s="7" t="s">
        <v>270</v>
      </c>
      <c r="E553" s="10" t="s">
        <v>27</v>
      </c>
      <c r="F553" s="52">
        <f>F554</f>
        <v>102306465.88</v>
      </c>
      <c r="G553" s="52">
        <f t="shared" si="214"/>
        <v>102150793.87</v>
      </c>
      <c r="H553" s="52">
        <f t="shared" si="214"/>
        <v>100150793.87</v>
      </c>
      <c r="I553" s="32"/>
      <c r="J553" s="23"/>
      <c r="K553" s="46"/>
    </row>
    <row r="554" spans="1:12" s="15" customFormat="1" ht="15.6" x14ac:dyDescent="0.25">
      <c r="A554" s="7" t="s">
        <v>335</v>
      </c>
      <c r="B554" s="7">
        <v>998</v>
      </c>
      <c r="C554" s="10" t="s">
        <v>71</v>
      </c>
      <c r="D554" s="7" t="s">
        <v>267</v>
      </c>
      <c r="E554" s="10" t="s">
        <v>27</v>
      </c>
      <c r="F554" s="52">
        <f>F555</f>
        <v>102306465.88</v>
      </c>
      <c r="G554" s="52">
        <f t="shared" si="214"/>
        <v>102150793.87</v>
      </c>
      <c r="H554" s="52">
        <f t="shared" si="214"/>
        <v>100150793.87</v>
      </c>
      <c r="I554" s="32"/>
      <c r="J554" s="23"/>
      <c r="K554" s="46"/>
    </row>
    <row r="555" spans="1:12" s="15" customFormat="1" ht="46.8" x14ac:dyDescent="0.25">
      <c r="A555" s="7" t="s">
        <v>119</v>
      </c>
      <c r="B555" s="7">
        <v>998</v>
      </c>
      <c r="C555" s="10" t="s">
        <v>71</v>
      </c>
      <c r="D555" s="7" t="s">
        <v>216</v>
      </c>
      <c r="E555" s="10" t="s">
        <v>27</v>
      </c>
      <c r="F555" s="52">
        <f>F556+F557+F558+F559</f>
        <v>102306465.88</v>
      </c>
      <c r="G555" s="52">
        <f t="shared" ref="G555:H555" si="215">G556+G557+G558+G559</f>
        <v>102150793.87</v>
      </c>
      <c r="H555" s="52">
        <f t="shared" si="215"/>
        <v>100150793.87</v>
      </c>
      <c r="I555" s="32"/>
      <c r="J555" s="23"/>
      <c r="K555" s="46">
        <v>5</v>
      </c>
    </row>
    <row r="556" spans="1:12" s="15" customFormat="1" ht="45" x14ac:dyDescent="0.25">
      <c r="A556" s="54" t="s">
        <v>140</v>
      </c>
      <c r="B556" s="7">
        <v>998</v>
      </c>
      <c r="C556" s="10" t="s">
        <v>71</v>
      </c>
      <c r="D556" s="7" t="s">
        <v>216</v>
      </c>
      <c r="E556" s="10" t="s">
        <v>141</v>
      </c>
      <c r="F556" s="58">
        <v>86414862</v>
      </c>
      <c r="G556" s="58">
        <v>86414862</v>
      </c>
      <c r="H556" s="58">
        <v>86414862</v>
      </c>
      <c r="I556" s="32" t="s">
        <v>561</v>
      </c>
      <c r="J556" s="23" t="s">
        <v>520</v>
      </c>
      <c r="K556" s="46">
        <v>5</v>
      </c>
    </row>
    <row r="557" spans="1:12" s="15" customFormat="1" ht="45" x14ac:dyDescent="0.25">
      <c r="A557" s="54" t="s">
        <v>125</v>
      </c>
      <c r="B557" s="7">
        <v>998</v>
      </c>
      <c r="C557" s="10" t="s">
        <v>71</v>
      </c>
      <c r="D557" s="7" t="s">
        <v>216</v>
      </c>
      <c r="E557" s="10" t="s">
        <v>126</v>
      </c>
      <c r="F557" s="58">
        <v>15747603.880000001</v>
      </c>
      <c r="G557" s="52">
        <v>15365931.869999999</v>
      </c>
      <c r="H557" s="58">
        <v>13365931.869999999</v>
      </c>
      <c r="I557" s="32" t="s">
        <v>561</v>
      </c>
      <c r="J557" s="23" t="s">
        <v>520</v>
      </c>
      <c r="K557" s="46">
        <v>5</v>
      </c>
      <c r="L557" s="16">
        <f>H557-K557</f>
        <v>13365926.869999999</v>
      </c>
    </row>
    <row r="558" spans="1:12" s="15" customFormat="1" ht="45" x14ac:dyDescent="0.25">
      <c r="A558" s="129" t="s">
        <v>186</v>
      </c>
      <c r="B558" s="7">
        <v>998</v>
      </c>
      <c r="C558" s="10" t="s">
        <v>71</v>
      </c>
      <c r="D558" s="7" t="s">
        <v>216</v>
      </c>
      <c r="E558" s="10" t="s">
        <v>131</v>
      </c>
      <c r="F558" s="58">
        <v>30000</v>
      </c>
      <c r="G558" s="52">
        <v>50000</v>
      </c>
      <c r="H558" s="58">
        <v>50000</v>
      </c>
      <c r="I558" s="32" t="s">
        <v>561</v>
      </c>
      <c r="J558" s="23" t="s">
        <v>520</v>
      </c>
      <c r="K558" s="46">
        <v>5</v>
      </c>
    </row>
    <row r="559" spans="1:12" s="15" customFormat="1" ht="45" x14ac:dyDescent="0.25">
      <c r="A559" s="54" t="s">
        <v>129</v>
      </c>
      <c r="B559" s="7">
        <v>998</v>
      </c>
      <c r="C559" s="10" t="s">
        <v>71</v>
      </c>
      <c r="D559" s="7" t="s">
        <v>216</v>
      </c>
      <c r="E559" s="10" t="s">
        <v>142</v>
      </c>
      <c r="F559" s="58">
        <v>114000</v>
      </c>
      <c r="G559" s="52">
        <v>320000</v>
      </c>
      <c r="H559" s="58">
        <v>320000</v>
      </c>
      <c r="I559" s="32" t="s">
        <v>561</v>
      </c>
      <c r="J559" s="23" t="s">
        <v>520</v>
      </c>
      <c r="K559" s="46">
        <v>5</v>
      </c>
    </row>
    <row r="560" spans="1:12" s="15" customFormat="1" ht="15.6" x14ac:dyDescent="0.25">
      <c r="A560" s="13" t="s">
        <v>66</v>
      </c>
      <c r="B560" s="13"/>
      <c r="C560" s="14"/>
      <c r="D560" s="13"/>
      <c r="E560" s="14"/>
      <c r="F560" s="17">
        <f>F9+F19+F354+F422+F536+F550</f>
        <v>1493319295.72</v>
      </c>
      <c r="G560" s="17">
        <f>G9+G19+G354+G422+G536+G550</f>
        <v>1458600115.6500001</v>
      </c>
      <c r="H560" s="17">
        <f>H9+H19+H354+H422+H536+H550</f>
        <v>1367944529.8099999</v>
      </c>
      <c r="I560" s="32"/>
      <c r="J560" s="23"/>
      <c r="K560" s="46"/>
    </row>
    <row r="561" spans="1:11" s="20" customFormat="1" ht="15" x14ac:dyDescent="0.25">
      <c r="G561" s="21"/>
      <c r="I561" s="34"/>
      <c r="J561" s="40"/>
      <c r="K561" s="46"/>
    </row>
    <row r="562" spans="1:11" s="18" customFormat="1" ht="15.6" x14ac:dyDescent="0.3">
      <c r="A562" s="15"/>
      <c r="B562" s="15"/>
      <c r="C562" s="15"/>
      <c r="D562" s="15"/>
      <c r="E562" s="15"/>
      <c r="F562" s="15"/>
      <c r="G562" s="22"/>
      <c r="I562" s="33"/>
      <c r="J562" s="23"/>
      <c r="K562" s="45"/>
    </row>
    <row r="563" spans="1:11" s="18" customFormat="1" ht="15.6" x14ac:dyDescent="0.3">
      <c r="A563" s="15"/>
      <c r="B563" s="15"/>
      <c r="C563" s="15"/>
      <c r="D563" s="15"/>
      <c r="E563" s="15"/>
      <c r="F563" s="15"/>
      <c r="G563" s="22"/>
      <c r="I563" s="33"/>
      <c r="J563" s="23"/>
      <c r="K563" s="45"/>
    </row>
    <row r="564" spans="1:11" s="18" customFormat="1" ht="15.6" x14ac:dyDescent="0.3">
      <c r="A564" s="15"/>
      <c r="B564" s="15"/>
      <c r="C564" s="15"/>
      <c r="D564" s="15"/>
      <c r="E564" s="15"/>
      <c r="F564" s="15"/>
      <c r="G564" s="22"/>
      <c r="I564" s="33"/>
      <c r="J564" s="23"/>
      <c r="K564" s="45"/>
    </row>
    <row r="565" spans="1:11" s="18" customFormat="1" ht="15.6" x14ac:dyDescent="0.3">
      <c r="A565" s="15"/>
      <c r="B565" s="15"/>
      <c r="C565" s="15"/>
      <c r="D565" s="15"/>
      <c r="E565" s="15"/>
      <c r="F565" s="15"/>
      <c r="G565" s="22"/>
      <c r="I565" s="33"/>
      <c r="J565" s="23"/>
      <c r="K565" s="45"/>
    </row>
    <row r="566" spans="1:11" s="24" customFormat="1" ht="18.75" customHeight="1" x14ac:dyDescent="0.3">
      <c r="A566" s="20"/>
      <c r="B566" s="20"/>
      <c r="C566" s="20"/>
      <c r="D566" s="20"/>
      <c r="E566" s="20"/>
      <c r="F566" s="20"/>
      <c r="G566" s="21"/>
      <c r="I566" s="34"/>
      <c r="J566" s="40"/>
      <c r="K566" s="48"/>
    </row>
    <row r="567" spans="1:11" s="24" customFormat="1" ht="23.7" customHeight="1" x14ac:dyDescent="0.3">
      <c r="A567" s="20"/>
      <c r="B567" s="20"/>
      <c r="C567" s="20"/>
      <c r="D567" s="20"/>
      <c r="E567" s="20"/>
      <c r="F567" s="20"/>
      <c r="G567" s="21"/>
      <c r="I567" s="34"/>
      <c r="J567" s="40"/>
      <c r="K567" s="48"/>
    </row>
    <row r="568" spans="1:11" s="24" customFormat="1" ht="15" customHeight="1" x14ac:dyDescent="0.3">
      <c r="A568" s="20"/>
      <c r="B568" s="20"/>
      <c r="C568" s="20"/>
      <c r="D568" s="20"/>
      <c r="E568" s="20"/>
      <c r="F568" s="20"/>
      <c r="G568" s="21"/>
      <c r="I568" s="34"/>
      <c r="J568" s="40"/>
      <c r="K568" s="48"/>
    </row>
    <row r="569" spans="1:11" s="24" customFormat="1" ht="15.6" x14ac:dyDescent="0.3">
      <c r="A569" s="20"/>
      <c r="B569" s="20"/>
      <c r="C569" s="20"/>
      <c r="D569" s="20"/>
      <c r="E569" s="20"/>
      <c r="F569" s="20"/>
      <c r="G569" s="21"/>
      <c r="I569" s="34"/>
      <c r="J569" s="40"/>
      <c r="K569" s="48"/>
    </row>
    <row r="570" spans="1:11" s="24" customFormat="1" ht="15.9" customHeight="1" x14ac:dyDescent="0.3">
      <c r="A570" s="20"/>
      <c r="B570" s="20"/>
      <c r="C570" s="20"/>
      <c r="D570" s="20"/>
      <c r="E570" s="20"/>
      <c r="F570" s="20"/>
      <c r="G570" s="21"/>
      <c r="I570" s="34"/>
      <c r="J570" s="40"/>
      <c r="K570" s="48"/>
    </row>
    <row r="571" spans="1:11" ht="15" x14ac:dyDescent="0.25">
      <c r="A571" s="20"/>
      <c r="B571" s="20"/>
      <c r="C571" s="20"/>
      <c r="D571" s="20"/>
      <c r="E571" s="20"/>
      <c r="F571" s="20"/>
      <c r="G571" s="21"/>
    </row>
    <row r="572" spans="1:11" ht="12.9" customHeight="1" x14ac:dyDescent="0.25">
      <c r="A572" s="20"/>
      <c r="B572" s="20"/>
      <c r="C572" s="20"/>
      <c r="D572" s="20"/>
      <c r="E572" s="20"/>
      <c r="F572" s="20"/>
      <c r="G572" s="21"/>
    </row>
    <row r="573" spans="1:11" ht="15" x14ac:dyDescent="0.25">
      <c r="A573" s="20"/>
      <c r="B573" s="20"/>
      <c r="C573" s="20"/>
      <c r="D573" s="20"/>
      <c r="E573" s="20"/>
      <c r="F573" s="20"/>
      <c r="G573" s="21"/>
    </row>
    <row r="574" spans="1:11" s="1" customFormat="1" ht="15" x14ac:dyDescent="0.25">
      <c r="A574" s="20"/>
      <c r="B574" s="20"/>
      <c r="C574" s="20"/>
      <c r="D574" s="20"/>
      <c r="E574" s="20"/>
      <c r="F574" s="20"/>
      <c r="G574" s="21"/>
      <c r="H574" s="3"/>
      <c r="I574" s="26"/>
      <c r="J574" s="36"/>
      <c r="K574" s="41"/>
    </row>
    <row r="575" spans="1:11" s="1" customFormat="1" x14ac:dyDescent="0.25">
      <c r="A575" s="3"/>
      <c r="B575" s="3"/>
      <c r="C575" s="3"/>
      <c r="D575" s="3"/>
      <c r="E575" s="3"/>
      <c r="F575" s="3"/>
      <c r="G575" s="25"/>
      <c r="H575" s="3"/>
      <c r="I575" s="26"/>
      <c r="J575" s="36"/>
      <c r="K575" s="41"/>
    </row>
    <row r="576" spans="1:11" s="1" customFormat="1" x14ac:dyDescent="0.25">
      <c r="A576" s="3"/>
      <c r="B576" s="3"/>
      <c r="C576" s="3"/>
      <c r="D576" s="3"/>
      <c r="E576" s="3"/>
      <c r="F576" s="3"/>
      <c r="G576" s="25"/>
      <c r="H576" s="3"/>
      <c r="I576" s="26"/>
      <c r="J576" s="36"/>
      <c r="K576" s="41"/>
    </row>
  </sheetData>
  <autoFilter ref="A8:L561"/>
  <mergeCells count="6">
    <mergeCell ref="G6:H6"/>
    <mergeCell ref="A5:H5"/>
    <mergeCell ref="D1:H1"/>
    <mergeCell ref="D2:H2"/>
    <mergeCell ref="C3:H3"/>
    <mergeCell ref="C4:H4"/>
  </mergeCells>
  <pageMargins left="0.98425196850393704" right="0.59055118110236227" top="0.35433070866141736" bottom="0.43307086614173229" header="0.15748031496062992" footer="0.31496062992125984"/>
  <pageSetup paperSize="9" scale="79" fitToHeight="0" orientation="landscape" r:id="rId1"/>
  <headerFooter alignWithMargins="0">
    <oddHeader>&amp;R&amp;P</oddHeader>
  </headerFooter>
  <rowBreaks count="2" manualBreakCount="2">
    <brk id="550" max="7" man="1"/>
    <brk id="560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ведомственная 1 чтение</vt:lpstr>
      <vt:lpstr>'ведомственная 1 чтение'!Область_печати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mitronin</dc:creator>
  <cp:lastModifiedBy>Пользователь Windows</cp:lastModifiedBy>
  <cp:lastPrinted>2024-10-10T22:10:03Z</cp:lastPrinted>
  <dcterms:created xsi:type="dcterms:W3CDTF">2002-10-08T15:02:13Z</dcterms:created>
  <dcterms:modified xsi:type="dcterms:W3CDTF">2024-10-30T06:35:36Z</dcterms:modified>
</cp:coreProperties>
</file>